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8296F750-AF31-4D6D-94FC-29483E9AD1FE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4" i="1" l="1"/>
  <c r="C321" i="1" l="1"/>
  <c r="C327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H546" i="10" s="1"/>
  <c r="E545" i="10"/>
  <c r="D545" i="10"/>
  <c r="B545" i="10"/>
  <c r="F545" i="10" s="1"/>
  <c r="E544" i="10"/>
  <c r="D544" i="10"/>
  <c r="B544" i="10"/>
  <c r="F544" i="10" s="1"/>
  <c r="B543" i="10"/>
  <c r="B542" i="10"/>
  <c r="B541" i="10"/>
  <c r="E540" i="10"/>
  <c r="D540" i="10"/>
  <c r="B540" i="10"/>
  <c r="F540" i="10" s="1"/>
  <c r="F539" i="10"/>
  <c r="E539" i="10"/>
  <c r="D539" i="10"/>
  <c r="B539" i="10"/>
  <c r="H539" i="10" s="1"/>
  <c r="E538" i="10"/>
  <c r="D538" i="10"/>
  <c r="B538" i="10"/>
  <c r="F538" i="10" s="1"/>
  <c r="E537" i="10"/>
  <c r="D537" i="10"/>
  <c r="B537" i="10"/>
  <c r="F537" i="10" s="1"/>
  <c r="E536" i="10"/>
  <c r="D536" i="10"/>
  <c r="B536" i="10"/>
  <c r="F536" i="10" s="1"/>
  <c r="E535" i="10"/>
  <c r="D535" i="10"/>
  <c r="B535" i="10"/>
  <c r="H535" i="10" s="1"/>
  <c r="E534" i="10"/>
  <c r="D534" i="10"/>
  <c r="B534" i="10"/>
  <c r="F534" i="10" s="1"/>
  <c r="E533" i="10"/>
  <c r="D533" i="10"/>
  <c r="B533" i="10"/>
  <c r="H533" i="10" s="1"/>
  <c r="E532" i="10"/>
  <c r="D532" i="10"/>
  <c r="B532" i="10"/>
  <c r="F532" i="10" s="1"/>
  <c r="E531" i="10"/>
  <c r="D531" i="10"/>
  <c r="B531" i="10"/>
  <c r="F531" i="10" s="1"/>
  <c r="E530" i="10"/>
  <c r="D530" i="10"/>
  <c r="B530" i="10"/>
  <c r="F530" i="10" s="1"/>
  <c r="E529" i="10"/>
  <c r="D529" i="10"/>
  <c r="B529" i="10"/>
  <c r="H528" i="10"/>
  <c r="E528" i="10"/>
  <c r="D528" i="10"/>
  <c r="B528" i="10"/>
  <c r="F528" i="10" s="1"/>
  <c r="E527" i="10"/>
  <c r="D527" i="10"/>
  <c r="B527" i="10"/>
  <c r="H527" i="10" s="1"/>
  <c r="E526" i="10"/>
  <c r="D526" i="10"/>
  <c r="B526" i="10"/>
  <c r="E525" i="10"/>
  <c r="D525" i="10"/>
  <c r="B525" i="10"/>
  <c r="H525" i="10" s="1"/>
  <c r="E524" i="10"/>
  <c r="D524" i="10"/>
  <c r="B524" i="10"/>
  <c r="F524" i="10" s="1"/>
  <c r="E523" i="10"/>
  <c r="D523" i="10"/>
  <c r="B523" i="10"/>
  <c r="H523" i="10" s="1"/>
  <c r="E522" i="10"/>
  <c r="D522" i="10"/>
  <c r="B522" i="10"/>
  <c r="F522" i="10" s="1"/>
  <c r="B521" i="10"/>
  <c r="F521" i="10" s="1"/>
  <c r="E520" i="10"/>
  <c r="D520" i="10"/>
  <c r="B520" i="10"/>
  <c r="F520" i="10" s="1"/>
  <c r="E519" i="10"/>
  <c r="D519" i="10"/>
  <c r="B519" i="10"/>
  <c r="H519" i="10" s="1"/>
  <c r="E518" i="10"/>
  <c r="D518" i="10"/>
  <c r="B518" i="10"/>
  <c r="F518" i="10" s="1"/>
  <c r="E517" i="10"/>
  <c r="D517" i="10"/>
  <c r="B517" i="10"/>
  <c r="E516" i="10"/>
  <c r="D516" i="10"/>
  <c r="B516" i="10"/>
  <c r="F516" i="10" s="1"/>
  <c r="E515" i="10"/>
  <c r="D515" i="10"/>
  <c r="B515" i="10"/>
  <c r="H515" i="10" s="1"/>
  <c r="E514" i="10"/>
  <c r="D514" i="10"/>
  <c r="B514" i="10"/>
  <c r="B513" i="10"/>
  <c r="H513" i="10" s="1"/>
  <c r="B512" i="10"/>
  <c r="H512" i="10" s="1"/>
  <c r="E511" i="10"/>
  <c r="D511" i="10"/>
  <c r="B511" i="10"/>
  <c r="E510" i="10"/>
  <c r="D510" i="10"/>
  <c r="B510" i="10"/>
  <c r="F510" i="10" s="1"/>
  <c r="E509" i="10"/>
  <c r="D509" i="10"/>
  <c r="B509" i="10"/>
  <c r="E508" i="10"/>
  <c r="D508" i="10"/>
  <c r="B508" i="10"/>
  <c r="F508" i="10" s="1"/>
  <c r="E507" i="10"/>
  <c r="D507" i="10"/>
  <c r="B507" i="10"/>
  <c r="E506" i="10"/>
  <c r="D506" i="10"/>
  <c r="B506" i="10"/>
  <c r="E505" i="10"/>
  <c r="D505" i="10"/>
  <c r="B505" i="10"/>
  <c r="H505" i="10" s="1"/>
  <c r="E504" i="10"/>
  <c r="D504" i="10"/>
  <c r="B504" i="10"/>
  <c r="F504" i="10" s="1"/>
  <c r="E503" i="10"/>
  <c r="D503" i="10"/>
  <c r="B503" i="10"/>
  <c r="F503" i="10" s="1"/>
  <c r="E502" i="10"/>
  <c r="D502" i="10"/>
  <c r="B502" i="10"/>
  <c r="F502" i="10" s="1"/>
  <c r="E501" i="10"/>
  <c r="D501" i="10"/>
  <c r="B501" i="10"/>
  <c r="H501" i="10" s="1"/>
  <c r="E500" i="10"/>
  <c r="D500" i="10"/>
  <c r="B500" i="10"/>
  <c r="F500" i="10" s="1"/>
  <c r="E499" i="10"/>
  <c r="D499" i="10"/>
  <c r="B499" i="10"/>
  <c r="H499" i="10" s="1"/>
  <c r="E498" i="10"/>
  <c r="D498" i="10"/>
  <c r="B498" i="10"/>
  <c r="E497" i="10"/>
  <c r="D497" i="10"/>
  <c r="B497" i="10"/>
  <c r="H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C472" i="10"/>
  <c r="B464" i="10"/>
  <c r="C459" i="10"/>
  <c r="B459" i="10"/>
  <c r="B458" i="10"/>
  <c r="B455" i="10"/>
  <c r="B454" i="10"/>
  <c r="B453" i="10"/>
  <c r="C447" i="10"/>
  <c r="C446" i="10"/>
  <c r="B446" i="10"/>
  <c r="C445" i="10"/>
  <c r="C444" i="10"/>
  <c r="C438" i="10"/>
  <c r="B435" i="10"/>
  <c r="D434" i="10"/>
  <c r="B434" i="10"/>
  <c r="B433" i="10"/>
  <c r="B432" i="10"/>
  <c r="B431" i="10"/>
  <c r="B430" i="10"/>
  <c r="B429" i="10"/>
  <c r="B428" i="10"/>
  <c r="C427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B439" i="10" s="1"/>
  <c r="C388" i="10"/>
  <c r="B437" i="10" s="1"/>
  <c r="C387" i="10"/>
  <c r="D372" i="10"/>
  <c r="D367" i="10"/>
  <c r="C448" i="10" s="1"/>
  <c r="C359" i="10"/>
  <c r="B463" i="10" s="1"/>
  <c r="D329" i="10"/>
  <c r="D330" i="10" s="1"/>
  <c r="D328" i="10"/>
  <c r="D319" i="10"/>
  <c r="C313" i="10"/>
  <c r="D314" i="10" s="1"/>
  <c r="C306" i="10"/>
  <c r="D290" i="10"/>
  <c r="D283" i="10"/>
  <c r="C271" i="10"/>
  <c r="B472" i="10" s="1"/>
  <c r="C269" i="10"/>
  <c r="B470" i="10" s="1"/>
  <c r="D265" i="10"/>
  <c r="D260" i="10"/>
  <c r="C255" i="10"/>
  <c r="D240" i="10"/>
  <c r="B447" i="10" s="1"/>
  <c r="D236" i="10"/>
  <c r="C228" i="10"/>
  <c r="C224" i="10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C273" i="10" s="1"/>
  <c r="B474" i="10" s="1"/>
  <c r="E200" i="10"/>
  <c r="E199" i="10"/>
  <c r="E198" i="10"/>
  <c r="E197" i="10"/>
  <c r="C470" i="10" s="1"/>
  <c r="E196" i="10"/>
  <c r="E195" i="10"/>
  <c r="C468" i="10" s="1"/>
  <c r="D190" i="10"/>
  <c r="D437" i="10" s="1"/>
  <c r="D186" i="10"/>
  <c r="D436" i="10" s="1"/>
  <c r="D181" i="10"/>
  <c r="D435" i="10" s="1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C142" i="10"/>
  <c r="D142" i="10" s="1"/>
  <c r="E142" i="10" s="1"/>
  <c r="D464" i="10" s="1"/>
  <c r="B142" i="10"/>
  <c r="D141" i="10"/>
  <c r="E141" i="10" s="1"/>
  <c r="D463" i="10" s="1"/>
  <c r="D465" i="10" s="1"/>
  <c r="E140" i="10"/>
  <c r="E139" i="10"/>
  <c r="C415" i="10" s="1"/>
  <c r="E127" i="10"/>
  <c r="CE80" i="10"/>
  <c r="L612" i="10" s="1"/>
  <c r="CF79" i="10"/>
  <c r="CE79" i="10"/>
  <c r="J612" i="10" s="1"/>
  <c r="CE78" i="10"/>
  <c r="I612" i="10" s="1"/>
  <c r="CE77" i="10"/>
  <c r="BE76" i="10"/>
  <c r="CE76" i="10" s="1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V74" i="10"/>
  <c r="CE74" i="10" s="1"/>
  <c r="C464" i="10" s="1"/>
  <c r="CE73" i="10"/>
  <c r="C463" i="10" s="1"/>
  <c r="CD71" i="10"/>
  <c r="C575" i="10" s="1"/>
  <c r="CE70" i="10"/>
  <c r="CE69" i="10"/>
  <c r="C440" i="10" s="1"/>
  <c r="BN69" i="10"/>
  <c r="C439" i="10" s="1"/>
  <c r="CE68" i="10"/>
  <c r="C434" i="10" s="1"/>
  <c r="BN66" i="10"/>
  <c r="CE66" i="10" s="1"/>
  <c r="C432" i="10" s="1"/>
  <c r="CE65" i="10"/>
  <c r="C431" i="10" s="1"/>
  <c r="CE64" i="10"/>
  <c r="C430" i="10" s="1"/>
  <c r="U64" i="10"/>
  <c r="CE63" i="10"/>
  <c r="C429" i="10" s="1"/>
  <c r="CE61" i="10"/>
  <c r="CC48" i="10" s="1"/>
  <c r="CC62" i="10" s="1"/>
  <c r="CE60" i="10"/>
  <c r="H612" i="10" s="1"/>
  <c r="B53" i="10"/>
  <c r="CE51" i="10"/>
  <c r="B49" i="10"/>
  <c r="BY48" i="10"/>
  <c r="BY62" i="10" s="1"/>
  <c r="BX48" i="10"/>
  <c r="BX62" i="10" s="1"/>
  <c r="BW48" i="10"/>
  <c r="BW62" i="10" s="1"/>
  <c r="BV48" i="10"/>
  <c r="BV62" i="10" s="1"/>
  <c r="BQ48" i="10"/>
  <c r="BQ62" i="10" s="1"/>
  <c r="BP48" i="10"/>
  <c r="BP62" i="10" s="1"/>
  <c r="BO48" i="10"/>
  <c r="BO62" i="10" s="1"/>
  <c r="BN48" i="10"/>
  <c r="BI48" i="10"/>
  <c r="BI62" i="10" s="1"/>
  <c r="BH48" i="10"/>
  <c r="BH62" i="10" s="1"/>
  <c r="BG48" i="10"/>
  <c r="BG62" i="10" s="1"/>
  <c r="BF48" i="10"/>
  <c r="BF62" i="10" s="1"/>
  <c r="BA48" i="10"/>
  <c r="BA62" i="10" s="1"/>
  <c r="AZ48" i="10"/>
  <c r="AZ62" i="10" s="1"/>
  <c r="AY48" i="10"/>
  <c r="AY62" i="10" s="1"/>
  <c r="AX48" i="10"/>
  <c r="AX62" i="10" s="1"/>
  <c r="AS48" i="10"/>
  <c r="AS62" i="10" s="1"/>
  <c r="AR48" i="10"/>
  <c r="AR62" i="10" s="1"/>
  <c r="AQ48" i="10"/>
  <c r="AQ62" i="10" s="1"/>
  <c r="AP48" i="10"/>
  <c r="AP62" i="10" s="1"/>
  <c r="AK48" i="10"/>
  <c r="AK62" i="10" s="1"/>
  <c r="AJ48" i="10"/>
  <c r="AJ62" i="10" s="1"/>
  <c r="AI48" i="10"/>
  <c r="AI62" i="10" s="1"/>
  <c r="AH48" i="10"/>
  <c r="AH62" i="10" s="1"/>
  <c r="AD48" i="10"/>
  <c r="AD62" i="10" s="1"/>
  <c r="AC48" i="10"/>
  <c r="AC62" i="10" s="1"/>
  <c r="AB48" i="10"/>
  <c r="AB62" i="10" s="1"/>
  <c r="AA48" i="10"/>
  <c r="AA62" i="10" s="1"/>
  <c r="Z48" i="10"/>
  <c r="Z62" i="10" s="1"/>
  <c r="V48" i="10"/>
  <c r="V62" i="10" s="1"/>
  <c r="U48" i="10"/>
  <c r="U62" i="10" s="1"/>
  <c r="T48" i="10"/>
  <c r="T62" i="10" s="1"/>
  <c r="S48" i="10"/>
  <c r="S62" i="10" s="1"/>
  <c r="R48" i="10"/>
  <c r="R62" i="10" s="1"/>
  <c r="N48" i="10"/>
  <c r="N62" i="10" s="1"/>
  <c r="M48" i="10"/>
  <c r="M62" i="10" s="1"/>
  <c r="L48" i="10"/>
  <c r="L62" i="10" s="1"/>
  <c r="K48" i="10"/>
  <c r="K62" i="10" s="1"/>
  <c r="J48" i="10"/>
  <c r="J62" i="10" s="1"/>
  <c r="F48" i="10"/>
  <c r="F62" i="10" s="1"/>
  <c r="E48" i="10"/>
  <c r="E62" i="10" s="1"/>
  <c r="D48" i="10"/>
  <c r="D62" i="10" s="1"/>
  <c r="C48" i="10"/>
  <c r="CE47" i="10"/>
  <c r="BN47" i="10"/>
  <c r="F513" i="10" l="1"/>
  <c r="F499" i="10"/>
  <c r="F529" i="10"/>
  <c r="F498" i="10"/>
  <c r="F511" i="10"/>
  <c r="F519" i="10"/>
  <c r="H540" i="10"/>
  <c r="F506" i="10"/>
  <c r="C267" i="10"/>
  <c r="F501" i="10"/>
  <c r="H503" i="10"/>
  <c r="H531" i="10"/>
  <c r="F517" i="10"/>
  <c r="F497" i="10"/>
  <c r="F507" i="10"/>
  <c r="H536" i="10"/>
  <c r="H545" i="10"/>
  <c r="F525" i="10"/>
  <c r="AL48" i="10"/>
  <c r="AL62" i="10" s="1"/>
  <c r="AT48" i="10"/>
  <c r="AT62" i="10" s="1"/>
  <c r="BB48" i="10"/>
  <c r="BB62" i="10" s="1"/>
  <c r="BJ48" i="10"/>
  <c r="BJ62" i="10" s="1"/>
  <c r="BR48" i="10"/>
  <c r="BR62" i="10" s="1"/>
  <c r="BZ48" i="10"/>
  <c r="BZ62" i="10" s="1"/>
  <c r="C274" i="10"/>
  <c r="B475" i="10" s="1"/>
  <c r="O48" i="10"/>
  <c r="O62" i="10" s="1"/>
  <c r="AE48" i="10"/>
  <c r="AE62" i="10" s="1"/>
  <c r="AU48" i="10"/>
  <c r="AU62" i="10" s="1"/>
  <c r="BK48" i="10"/>
  <c r="BK62" i="10" s="1"/>
  <c r="H48" i="10"/>
  <c r="H62" i="10" s="1"/>
  <c r="P48" i="10"/>
  <c r="P62" i="10" s="1"/>
  <c r="X48" i="10"/>
  <c r="X62" i="10" s="1"/>
  <c r="AF48" i="10"/>
  <c r="AF62" i="10" s="1"/>
  <c r="AN48" i="10"/>
  <c r="AN62" i="10" s="1"/>
  <c r="AV48" i="10"/>
  <c r="AV62" i="10" s="1"/>
  <c r="BD48" i="10"/>
  <c r="BD62" i="10" s="1"/>
  <c r="BL48" i="10"/>
  <c r="BL62" i="10" s="1"/>
  <c r="BT48" i="10"/>
  <c r="BT62" i="10" s="1"/>
  <c r="CB48" i="10"/>
  <c r="CB62" i="10" s="1"/>
  <c r="H502" i="10"/>
  <c r="F515" i="10"/>
  <c r="F526" i="10"/>
  <c r="H532" i="10"/>
  <c r="G48" i="10"/>
  <c r="G62" i="10" s="1"/>
  <c r="W48" i="10"/>
  <c r="W62" i="10" s="1"/>
  <c r="AM48" i="10"/>
  <c r="AM62" i="10" s="1"/>
  <c r="BC48" i="10"/>
  <c r="BC62" i="10" s="1"/>
  <c r="BS48" i="10"/>
  <c r="BS62" i="10" s="1"/>
  <c r="CA48" i="10"/>
  <c r="CA62" i="10" s="1"/>
  <c r="D361" i="10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E75" i="10"/>
  <c r="F612" i="10"/>
  <c r="D339" i="10"/>
  <c r="C482" i="10" s="1"/>
  <c r="H510" i="10"/>
  <c r="F514" i="10"/>
  <c r="F535" i="10"/>
  <c r="C62" i="10"/>
  <c r="K612" i="10"/>
  <c r="C465" i="10"/>
  <c r="E138" i="10"/>
  <c r="C414" i="10" s="1"/>
  <c r="BN62" i="10"/>
  <c r="D390" i="10"/>
  <c r="B441" i="10" s="1"/>
  <c r="B436" i="10"/>
  <c r="B438" i="10"/>
  <c r="B440" i="10" s="1"/>
  <c r="G612" i="10"/>
  <c r="CF77" i="10"/>
  <c r="C471" i="10"/>
  <c r="C270" i="10"/>
  <c r="B471" i="10" s="1"/>
  <c r="E204" i="10"/>
  <c r="C476" i="10" s="1"/>
  <c r="E217" i="10"/>
  <c r="C478" i="10" s="1"/>
  <c r="D229" i="10"/>
  <c r="B445" i="10" s="1"/>
  <c r="C458" i="10"/>
  <c r="F505" i="10"/>
  <c r="F509" i="10"/>
  <c r="D438" i="10"/>
  <c r="C469" i="10"/>
  <c r="C268" i="10"/>
  <c r="B469" i="10" s="1"/>
  <c r="C473" i="10"/>
  <c r="C272" i="10"/>
  <c r="B473" i="10" s="1"/>
  <c r="B468" i="10"/>
  <c r="F523" i="10"/>
  <c r="F527" i="10"/>
  <c r="F533" i="10"/>
  <c r="F546" i="10"/>
  <c r="CF76" i="10"/>
  <c r="H496" i="10"/>
  <c r="H500" i="10"/>
  <c r="H504" i="10"/>
  <c r="H508" i="10"/>
  <c r="F512" i="10"/>
  <c r="H520" i="10"/>
  <c r="H530" i="10"/>
  <c r="H534" i="10"/>
  <c r="H538" i="10"/>
  <c r="D368" i="10" l="1"/>
  <c r="D373" i="10" s="1"/>
  <c r="B465" i="10"/>
  <c r="CE48" i="10"/>
  <c r="D275" i="10"/>
  <c r="CE62" i="10"/>
  <c r="D242" i="10"/>
  <c r="B448" i="10" s="1"/>
  <c r="D391" i="10"/>
  <c r="D393" i="10" s="1"/>
  <c r="D396" i="10" s="1"/>
  <c r="CC52" i="10"/>
  <c r="CC67" i="10" s="1"/>
  <c r="CC71" i="10" s="1"/>
  <c r="BY52" i="10"/>
  <c r="BY67" i="10" s="1"/>
  <c r="BY71" i="10" s="1"/>
  <c r="BU52" i="10"/>
  <c r="BU67" i="10" s="1"/>
  <c r="BU71" i="10" s="1"/>
  <c r="BQ52" i="10"/>
  <c r="BQ67" i="10" s="1"/>
  <c r="BQ71" i="10" s="1"/>
  <c r="BM52" i="10"/>
  <c r="BM67" i="10" s="1"/>
  <c r="BM71" i="10" s="1"/>
  <c r="BI52" i="10"/>
  <c r="BI67" i="10" s="1"/>
  <c r="BI71" i="10" s="1"/>
  <c r="BE52" i="10"/>
  <c r="BE67" i="10" s="1"/>
  <c r="BE71" i="10" s="1"/>
  <c r="BA52" i="10"/>
  <c r="BA67" i="10" s="1"/>
  <c r="BA71" i="10" s="1"/>
  <c r="AW52" i="10"/>
  <c r="AW67" i="10" s="1"/>
  <c r="AW71" i="10" s="1"/>
  <c r="AS52" i="10"/>
  <c r="AS67" i="10" s="1"/>
  <c r="AS71" i="10" s="1"/>
  <c r="AO52" i="10"/>
  <c r="AO67" i="10" s="1"/>
  <c r="AO71" i="10" s="1"/>
  <c r="AK52" i="10"/>
  <c r="AK67" i="10" s="1"/>
  <c r="AK71" i="10" s="1"/>
  <c r="AG52" i="10"/>
  <c r="AG67" i="10" s="1"/>
  <c r="AG71" i="10" s="1"/>
  <c r="AC52" i="10"/>
  <c r="AC67" i="10" s="1"/>
  <c r="AC71" i="10" s="1"/>
  <c r="Y52" i="10"/>
  <c r="Y67" i="10" s="1"/>
  <c r="Y71" i="10" s="1"/>
  <c r="U52" i="10"/>
  <c r="U67" i="10" s="1"/>
  <c r="U71" i="10" s="1"/>
  <c r="Q52" i="10"/>
  <c r="Q67" i="10" s="1"/>
  <c r="Q71" i="10" s="1"/>
  <c r="M52" i="10"/>
  <c r="M67" i="10" s="1"/>
  <c r="M71" i="10" s="1"/>
  <c r="I52" i="10"/>
  <c r="I67" i="10" s="1"/>
  <c r="I71" i="10" s="1"/>
  <c r="E52" i="10"/>
  <c r="E67" i="10" s="1"/>
  <c r="E71" i="10" s="1"/>
  <c r="CA52" i="10"/>
  <c r="CA67" i="10" s="1"/>
  <c r="CA71" i="10" s="1"/>
  <c r="BW52" i="10"/>
  <c r="BW67" i="10" s="1"/>
  <c r="BW71" i="10" s="1"/>
  <c r="BS52" i="10"/>
  <c r="BS67" i="10" s="1"/>
  <c r="BS71" i="10" s="1"/>
  <c r="BO52" i="10"/>
  <c r="BO67" i="10" s="1"/>
  <c r="BO71" i="10" s="1"/>
  <c r="BK52" i="10"/>
  <c r="BK67" i="10" s="1"/>
  <c r="BK71" i="10" s="1"/>
  <c r="BG52" i="10"/>
  <c r="BG67" i="10" s="1"/>
  <c r="BG71" i="10" s="1"/>
  <c r="BC52" i="10"/>
  <c r="BC67" i="10" s="1"/>
  <c r="BC71" i="10" s="1"/>
  <c r="AY52" i="10"/>
  <c r="AY67" i="10" s="1"/>
  <c r="AY71" i="10" s="1"/>
  <c r="AU52" i="10"/>
  <c r="AU67" i="10" s="1"/>
  <c r="AU71" i="10" s="1"/>
  <c r="AQ52" i="10"/>
  <c r="AQ67" i="10" s="1"/>
  <c r="AQ71" i="10" s="1"/>
  <c r="AM52" i="10"/>
  <c r="AM67" i="10" s="1"/>
  <c r="AM71" i="10" s="1"/>
  <c r="AI52" i="10"/>
  <c r="AI67" i="10" s="1"/>
  <c r="AI71" i="10" s="1"/>
  <c r="AE52" i="10"/>
  <c r="AE67" i="10" s="1"/>
  <c r="AE71" i="10" s="1"/>
  <c r="AA52" i="10"/>
  <c r="AA67" i="10" s="1"/>
  <c r="AA71" i="10" s="1"/>
  <c r="W52" i="10"/>
  <c r="W67" i="10" s="1"/>
  <c r="W71" i="10" s="1"/>
  <c r="S52" i="10"/>
  <c r="S67" i="10" s="1"/>
  <c r="S71" i="10" s="1"/>
  <c r="O52" i="10"/>
  <c r="O67" i="10" s="1"/>
  <c r="O71" i="10" s="1"/>
  <c r="K52" i="10"/>
  <c r="K67" i="10" s="1"/>
  <c r="K71" i="10" s="1"/>
  <c r="G52" i="10"/>
  <c r="G67" i="10" s="1"/>
  <c r="G71" i="10" s="1"/>
  <c r="C52" i="10"/>
  <c r="BZ52" i="10"/>
  <c r="BZ67" i="10" s="1"/>
  <c r="BZ71" i="10" s="1"/>
  <c r="BR52" i="10"/>
  <c r="BR67" i="10" s="1"/>
  <c r="BR71" i="10" s="1"/>
  <c r="BJ52" i="10"/>
  <c r="BJ67" i="10" s="1"/>
  <c r="BJ71" i="10" s="1"/>
  <c r="BB52" i="10"/>
  <c r="BB67" i="10" s="1"/>
  <c r="BB71" i="10" s="1"/>
  <c r="AT52" i="10"/>
  <c r="AT67" i="10" s="1"/>
  <c r="AT71" i="10" s="1"/>
  <c r="AL52" i="10"/>
  <c r="AL67" i="10" s="1"/>
  <c r="AL71" i="10" s="1"/>
  <c r="AD52" i="10"/>
  <c r="AD67" i="10" s="1"/>
  <c r="AD71" i="10" s="1"/>
  <c r="V52" i="10"/>
  <c r="V67" i="10" s="1"/>
  <c r="V71" i="10" s="1"/>
  <c r="N52" i="10"/>
  <c r="N67" i="10" s="1"/>
  <c r="N71" i="10" s="1"/>
  <c r="F52" i="10"/>
  <c r="F67" i="10" s="1"/>
  <c r="F71" i="10" s="1"/>
  <c r="CB52" i="10"/>
  <c r="CB67" i="10" s="1"/>
  <c r="CB71" i="10" s="1"/>
  <c r="BT52" i="10"/>
  <c r="BT67" i="10" s="1"/>
  <c r="BT71" i="10" s="1"/>
  <c r="BD52" i="10"/>
  <c r="BD67" i="10" s="1"/>
  <c r="BD71" i="10" s="1"/>
  <c r="AN52" i="10"/>
  <c r="AN67" i="10" s="1"/>
  <c r="AN71" i="10" s="1"/>
  <c r="P52" i="10"/>
  <c r="P67" i="10" s="1"/>
  <c r="P71" i="10" s="1"/>
  <c r="BX52" i="10"/>
  <c r="BX67" i="10" s="1"/>
  <c r="BX71" i="10" s="1"/>
  <c r="BP52" i="10"/>
  <c r="BP67" i="10" s="1"/>
  <c r="BP71" i="10" s="1"/>
  <c r="BH52" i="10"/>
  <c r="BH67" i="10" s="1"/>
  <c r="BH71" i="10" s="1"/>
  <c r="AZ52" i="10"/>
  <c r="AZ67" i="10" s="1"/>
  <c r="AZ71" i="10" s="1"/>
  <c r="AR52" i="10"/>
  <c r="AR67" i="10" s="1"/>
  <c r="AR71" i="10" s="1"/>
  <c r="AJ52" i="10"/>
  <c r="AJ67" i="10" s="1"/>
  <c r="AJ71" i="10" s="1"/>
  <c r="AB52" i="10"/>
  <c r="AB67" i="10" s="1"/>
  <c r="AB71" i="10" s="1"/>
  <c r="T52" i="10"/>
  <c r="T67" i="10" s="1"/>
  <c r="T71" i="10" s="1"/>
  <c r="L52" i="10"/>
  <c r="L67" i="10" s="1"/>
  <c r="L71" i="10" s="1"/>
  <c r="D52" i="10"/>
  <c r="D67" i="10" s="1"/>
  <c r="D71" i="10" s="1"/>
  <c r="BL52" i="10"/>
  <c r="BL67" i="10" s="1"/>
  <c r="BL71" i="10" s="1"/>
  <c r="AF52" i="10"/>
  <c r="AF67" i="10" s="1"/>
  <c r="AF71" i="10" s="1"/>
  <c r="H52" i="10"/>
  <c r="H67" i="10" s="1"/>
  <c r="H71" i="10" s="1"/>
  <c r="BV52" i="10"/>
  <c r="BV67" i="10" s="1"/>
  <c r="BV71" i="10" s="1"/>
  <c r="BN52" i="10"/>
  <c r="BN67" i="10" s="1"/>
  <c r="BN71" i="10" s="1"/>
  <c r="BF52" i="10"/>
  <c r="BF67" i="10" s="1"/>
  <c r="BF71" i="10" s="1"/>
  <c r="AX52" i="10"/>
  <c r="AX67" i="10" s="1"/>
  <c r="AX71" i="10" s="1"/>
  <c r="AP52" i="10"/>
  <c r="AP67" i="10" s="1"/>
  <c r="AP71" i="10" s="1"/>
  <c r="AH52" i="10"/>
  <c r="AH67" i="10" s="1"/>
  <c r="AH71" i="10" s="1"/>
  <c r="Z52" i="10"/>
  <c r="Z67" i="10" s="1"/>
  <c r="Z71" i="10" s="1"/>
  <c r="R52" i="10"/>
  <c r="R67" i="10" s="1"/>
  <c r="R71" i="10" s="1"/>
  <c r="J52" i="10"/>
  <c r="J67" i="10" s="1"/>
  <c r="J71" i="10" s="1"/>
  <c r="AV52" i="10"/>
  <c r="AV67" i="10" s="1"/>
  <c r="AV71" i="10" s="1"/>
  <c r="X52" i="10"/>
  <c r="X67" i="10" s="1"/>
  <c r="X71" i="10" s="1"/>
  <c r="C559" i="10" l="1"/>
  <c r="C619" i="10"/>
  <c r="C713" i="10"/>
  <c r="C541" i="10"/>
  <c r="C693" i="10"/>
  <c r="C521" i="10"/>
  <c r="C671" i="10"/>
  <c r="C499" i="10"/>
  <c r="G499" i="10" s="1"/>
  <c r="C676" i="10"/>
  <c r="C504" i="10"/>
  <c r="G504" i="10" s="1"/>
  <c r="C552" i="10"/>
  <c r="C618" i="10"/>
  <c r="C694" i="10"/>
  <c r="C522" i="10"/>
  <c r="C710" i="10"/>
  <c r="C538" i="10"/>
  <c r="G538" i="10" s="1"/>
  <c r="C675" i="10"/>
  <c r="C503" i="10"/>
  <c r="G503" i="10" s="1"/>
  <c r="C707" i="10"/>
  <c r="C535" i="10"/>
  <c r="G535" i="10" s="1"/>
  <c r="C642" i="10"/>
  <c r="C567" i="10"/>
  <c r="C497" i="10"/>
  <c r="G497" i="10" s="1"/>
  <c r="C669" i="10"/>
  <c r="C701" i="10"/>
  <c r="C529" i="10"/>
  <c r="C561" i="10"/>
  <c r="C621" i="10"/>
  <c r="C624" i="10"/>
  <c r="C549" i="10"/>
  <c r="C679" i="10"/>
  <c r="C507" i="10"/>
  <c r="C711" i="10"/>
  <c r="C539" i="10"/>
  <c r="G539" i="10" s="1"/>
  <c r="C646" i="10"/>
  <c r="C571" i="10"/>
  <c r="C680" i="10"/>
  <c r="C508" i="10"/>
  <c r="G508" i="10" s="1"/>
  <c r="C696" i="10"/>
  <c r="C524" i="10"/>
  <c r="C712" i="10"/>
  <c r="C540" i="10"/>
  <c r="G540" i="10" s="1"/>
  <c r="C635" i="10"/>
  <c r="C556" i="10"/>
  <c r="C647" i="10"/>
  <c r="C572" i="10"/>
  <c r="C682" i="10"/>
  <c r="C510" i="10"/>
  <c r="G510" i="10" s="1"/>
  <c r="C698" i="10"/>
  <c r="C526" i="10"/>
  <c r="C631" i="10"/>
  <c r="C542" i="10"/>
  <c r="C638" i="10"/>
  <c r="C558" i="10"/>
  <c r="C574" i="10"/>
  <c r="C620" i="10"/>
  <c r="C699" i="10"/>
  <c r="C527" i="10"/>
  <c r="G527" i="10" s="1"/>
  <c r="C636" i="10"/>
  <c r="C553" i="10"/>
  <c r="C703" i="10"/>
  <c r="C531" i="10"/>
  <c r="G531" i="10" s="1"/>
  <c r="C692" i="10"/>
  <c r="C520" i="10"/>
  <c r="G520" i="10" s="1"/>
  <c r="C568" i="10"/>
  <c r="C643" i="10"/>
  <c r="C645" i="10"/>
  <c r="C570" i="10"/>
  <c r="C616" i="10"/>
  <c r="C543" i="10"/>
  <c r="C501" i="10"/>
  <c r="G501" i="10" s="1"/>
  <c r="C673" i="10"/>
  <c r="C677" i="10"/>
  <c r="C505" i="10"/>
  <c r="G505" i="10" s="1"/>
  <c r="C709" i="10"/>
  <c r="C537" i="10"/>
  <c r="C644" i="10"/>
  <c r="C569" i="10"/>
  <c r="C640" i="10"/>
  <c r="C565" i="10"/>
  <c r="C687" i="10"/>
  <c r="C515" i="10"/>
  <c r="G515" i="10" s="1"/>
  <c r="C632" i="10"/>
  <c r="C547" i="10"/>
  <c r="C67" i="10"/>
  <c r="CE52" i="10"/>
  <c r="C684" i="10"/>
  <c r="C512" i="10"/>
  <c r="G512" i="10" s="1"/>
  <c r="C700" i="10"/>
  <c r="C528" i="10"/>
  <c r="G528" i="10" s="1"/>
  <c r="C625" i="10"/>
  <c r="C544" i="10"/>
  <c r="C560" i="10"/>
  <c r="C627" i="10"/>
  <c r="C670" i="10"/>
  <c r="C498" i="10"/>
  <c r="C686" i="10"/>
  <c r="C514" i="10"/>
  <c r="C702" i="10"/>
  <c r="C530" i="10"/>
  <c r="G530" i="10" s="1"/>
  <c r="C630" i="10"/>
  <c r="C546" i="10"/>
  <c r="G546" i="10" s="1"/>
  <c r="C562" i="10"/>
  <c r="C623" i="10"/>
  <c r="C428" i="10"/>
  <c r="C637" i="10"/>
  <c r="C557" i="10"/>
  <c r="C705" i="10"/>
  <c r="C533" i="10"/>
  <c r="G533" i="10" s="1"/>
  <c r="C563" i="10"/>
  <c r="C626" i="10"/>
  <c r="C708" i="10"/>
  <c r="C536" i="10"/>
  <c r="G536" i="10" s="1"/>
  <c r="C678" i="10"/>
  <c r="C506" i="10"/>
  <c r="C634" i="10"/>
  <c r="C554" i="10"/>
  <c r="C683" i="10"/>
  <c r="C511" i="10"/>
  <c r="C689" i="10"/>
  <c r="C517" i="10"/>
  <c r="C691" i="10"/>
  <c r="C519" i="10"/>
  <c r="G519" i="10" s="1"/>
  <c r="C551" i="10"/>
  <c r="C629" i="10"/>
  <c r="C697" i="10"/>
  <c r="C525" i="10"/>
  <c r="G525" i="10" s="1"/>
  <c r="C685" i="10"/>
  <c r="C513" i="10"/>
  <c r="G513" i="10" s="1"/>
  <c r="C628" i="10"/>
  <c r="C545" i="10"/>
  <c r="G545" i="10" s="1"/>
  <c r="C509" i="10"/>
  <c r="C681" i="10"/>
  <c r="C622" i="10"/>
  <c r="C573" i="10"/>
  <c r="C695" i="10"/>
  <c r="C523" i="10"/>
  <c r="G523" i="10" s="1"/>
  <c r="C555" i="10"/>
  <c r="C617" i="10"/>
  <c r="C672" i="10"/>
  <c r="C500" i="10"/>
  <c r="G500" i="10" s="1"/>
  <c r="C688" i="10"/>
  <c r="C516" i="10"/>
  <c r="C704" i="10"/>
  <c r="C532" i="10"/>
  <c r="G532" i="10" s="1"/>
  <c r="C633" i="10"/>
  <c r="C548" i="10"/>
  <c r="C639" i="10"/>
  <c r="C564" i="10"/>
  <c r="C674" i="10"/>
  <c r="C502" i="10"/>
  <c r="G502" i="10" s="1"/>
  <c r="C690" i="10"/>
  <c r="C518" i="10"/>
  <c r="C706" i="10"/>
  <c r="C534" i="10"/>
  <c r="G534" i="10" s="1"/>
  <c r="C614" i="10"/>
  <c r="C550" i="10"/>
  <c r="C641" i="10"/>
  <c r="C566" i="10"/>
  <c r="D277" i="10"/>
  <c r="D292" i="10" s="1"/>
  <c r="D341" i="10" s="1"/>
  <c r="C481" i="10" s="1"/>
  <c r="B476" i="10"/>
  <c r="G511" i="10" l="1"/>
  <c r="H511" i="10"/>
  <c r="H498" i="10"/>
  <c r="G498" i="10"/>
  <c r="G544" i="10"/>
  <c r="H544" i="10" s="1"/>
  <c r="G537" i="10"/>
  <c r="H537" i="10"/>
  <c r="H524" i="10"/>
  <c r="G524" i="10"/>
  <c r="G507" i="10"/>
  <c r="H507" i="10"/>
  <c r="G516" i="10"/>
  <c r="H516" i="10"/>
  <c r="H506" i="10"/>
  <c r="G506" i="10"/>
  <c r="H518" i="10"/>
  <c r="G518" i="10"/>
  <c r="G517" i="10"/>
  <c r="H517" i="10"/>
  <c r="H514" i="10"/>
  <c r="G514" i="10"/>
  <c r="G526" i="10"/>
  <c r="H526" i="10"/>
  <c r="G529" i="10"/>
  <c r="H529" i="10"/>
  <c r="G522" i="10"/>
  <c r="H522" i="10"/>
  <c r="G521" i="10"/>
  <c r="H521" i="10"/>
  <c r="G550" i="10"/>
  <c r="H550" i="10" s="1"/>
  <c r="C648" i="10"/>
  <c r="M716" i="10" s="1"/>
  <c r="D615" i="10"/>
  <c r="G509" i="10"/>
  <c r="H509" i="10"/>
  <c r="CE67" i="10"/>
  <c r="C71" i="10"/>
  <c r="C668" i="10" l="1"/>
  <c r="C715" i="10" s="1"/>
  <c r="C496" i="10"/>
  <c r="G496" i="10" s="1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3" i="10"/>
  <c r="D679" i="10"/>
  <c r="D675" i="10"/>
  <c r="D671" i="10"/>
  <c r="D644" i="10"/>
  <c r="D643" i="10"/>
  <c r="D642" i="10"/>
  <c r="D641" i="10"/>
  <c r="D705" i="10"/>
  <c r="D689" i="10"/>
  <c r="D684" i="10"/>
  <c r="D680" i="10"/>
  <c r="D676" i="10"/>
  <c r="D672" i="10"/>
  <c r="D668" i="10"/>
  <c r="D709" i="10"/>
  <c r="D693" i="10"/>
  <c r="D685" i="10"/>
  <c r="D681" i="10"/>
  <c r="D677" i="10"/>
  <c r="D673" i="10"/>
  <c r="D669" i="10"/>
  <c r="D697" i="10"/>
  <c r="D674" i="10"/>
  <c r="D628" i="10"/>
  <c r="D622" i="10"/>
  <c r="D620" i="10"/>
  <c r="D618" i="10"/>
  <c r="D616" i="10"/>
  <c r="D713" i="10"/>
  <c r="D678" i="10"/>
  <c r="D646" i="10"/>
  <c r="D627" i="10"/>
  <c r="D682" i="10"/>
  <c r="D629" i="10"/>
  <c r="D626" i="10"/>
  <c r="D623" i="10"/>
  <c r="D621" i="10"/>
  <c r="D619" i="10"/>
  <c r="D617" i="10"/>
  <c r="D640" i="10"/>
  <c r="D638" i="10"/>
  <c r="D636" i="10"/>
  <c r="D634" i="10"/>
  <c r="D632" i="10"/>
  <c r="D630" i="10"/>
  <c r="D624" i="10"/>
  <c r="D647" i="10"/>
  <c r="D645" i="10"/>
  <c r="D639" i="10"/>
  <c r="D637" i="10"/>
  <c r="D635" i="10"/>
  <c r="D633" i="10"/>
  <c r="D631" i="10"/>
  <c r="D625" i="10"/>
  <c r="D670" i="10"/>
  <c r="C433" i="10"/>
  <c r="C441" i="10" s="1"/>
  <c r="CE71" i="10"/>
  <c r="C716" i="10" s="1"/>
  <c r="E612" i="10" l="1"/>
  <c r="D715" i="10"/>
  <c r="E623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84" i="10"/>
  <c r="E680" i="10"/>
  <c r="E676" i="10"/>
  <c r="E672" i="10"/>
  <c r="E668" i="10"/>
  <c r="E702" i="10"/>
  <c r="E681" i="10"/>
  <c r="E677" i="10"/>
  <c r="E673" i="10"/>
  <c r="E669" i="10"/>
  <c r="E706" i="10"/>
  <c r="E690" i="10"/>
  <c r="E686" i="10"/>
  <c r="E682" i="10"/>
  <c r="E678" i="10"/>
  <c r="E674" i="10"/>
  <c r="E670" i="10"/>
  <c r="E647" i="10"/>
  <c r="E646" i="10"/>
  <c r="E645" i="10"/>
  <c r="E671" i="10"/>
  <c r="E627" i="10"/>
  <c r="E675" i="10"/>
  <c r="E644" i="10"/>
  <c r="E643" i="10"/>
  <c r="E642" i="10"/>
  <c r="E629" i="10"/>
  <c r="E626" i="10"/>
  <c r="E694" i="10"/>
  <c r="E679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710" i="10"/>
  <c r="E683" i="10"/>
  <c r="E641" i="10"/>
  <c r="E628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710" i="10"/>
  <c r="F706" i="10"/>
  <c r="F702" i="10"/>
  <c r="F698" i="10"/>
  <c r="F694" i="10"/>
  <c r="F690" i="10"/>
  <c r="F686" i="10"/>
  <c r="F711" i="10"/>
  <c r="F695" i="10"/>
  <c r="F681" i="10"/>
  <c r="F677" i="10"/>
  <c r="F673" i="10"/>
  <c r="F669" i="10"/>
  <c r="F716" i="10"/>
  <c r="F699" i="10"/>
  <c r="F685" i="10"/>
  <c r="F682" i="10"/>
  <c r="F678" i="10"/>
  <c r="F674" i="10"/>
  <c r="F670" i="10"/>
  <c r="F647" i="10"/>
  <c r="F646" i="10"/>
  <c r="F645" i="10"/>
  <c r="F703" i="10"/>
  <c r="F687" i="10"/>
  <c r="F683" i="10"/>
  <c r="F679" i="10"/>
  <c r="F675" i="10"/>
  <c r="F671" i="10"/>
  <c r="F644" i="10"/>
  <c r="F643" i="10"/>
  <c r="F642" i="10"/>
  <c r="F691" i="10"/>
  <c r="F684" i="10"/>
  <c r="F668" i="10"/>
  <c r="F629" i="10"/>
  <c r="F626" i="10"/>
  <c r="F707" i="10"/>
  <c r="F672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76" i="10"/>
  <c r="F641" i="10"/>
  <c r="F628" i="10"/>
  <c r="F680" i="10"/>
  <c r="F627" i="10"/>
  <c r="F715" i="10" l="1"/>
  <c r="G625" i="10"/>
  <c r="G713" i="10" l="1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716" i="10"/>
  <c r="G711" i="10"/>
  <c r="G707" i="10"/>
  <c r="G703" i="10"/>
  <c r="G699" i="10"/>
  <c r="G695" i="10"/>
  <c r="G691" i="10"/>
  <c r="G687" i="10"/>
  <c r="G708" i="10"/>
  <c r="G692" i="10"/>
  <c r="G685" i="10"/>
  <c r="G682" i="10"/>
  <c r="G678" i="10"/>
  <c r="G674" i="10"/>
  <c r="G670" i="10"/>
  <c r="G647" i="10"/>
  <c r="G646" i="10"/>
  <c r="G645" i="10"/>
  <c r="G712" i="10"/>
  <c r="G696" i="10"/>
  <c r="G686" i="10"/>
  <c r="G683" i="10"/>
  <c r="G679" i="10"/>
  <c r="G675" i="10"/>
  <c r="G671" i="10"/>
  <c r="G644" i="10"/>
  <c r="G700" i="10"/>
  <c r="G684" i="10"/>
  <c r="G680" i="10"/>
  <c r="G676" i="10"/>
  <c r="G672" i="10"/>
  <c r="G668" i="10"/>
  <c r="G681" i="10"/>
  <c r="G643" i="10"/>
  <c r="G642" i="10"/>
  <c r="G640" i="10"/>
  <c r="G639" i="10"/>
  <c r="G638" i="10"/>
  <c r="G637" i="10"/>
  <c r="G636" i="10"/>
  <c r="G635" i="10"/>
  <c r="G634" i="10"/>
  <c r="G633" i="10"/>
  <c r="G632" i="10"/>
  <c r="G631" i="10"/>
  <c r="G630" i="10"/>
  <c r="G669" i="10"/>
  <c r="G641" i="10"/>
  <c r="G628" i="10"/>
  <c r="G688" i="10"/>
  <c r="G673" i="10"/>
  <c r="G627" i="10"/>
  <c r="G704" i="10"/>
  <c r="G629" i="10"/>
  <c r="G626" i="10"/>
  <c r="G677" i="10"/>
  <c r="G715" i="10" l="1"/>
  <c r="H628" i="10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3" i="10"/>
  <c r="H679" i="10"/>
  <c r="H675" i="10"/>
  <c r="H671" i="10"/>
  <c r="H644" i="10"/>
  <c r="H643" i="10"/>
  <c r="H642" i="10"/>
  <c r="H641" i="10"/>
  <c r="H709" i="10"/>
  <c r="H693" i="10"/>
  <c r="H684" i="10"/>
  <c r="H680" i="10"/>
  <c r="H676" i="10"/>
  <c r="H672" i="10"/>
  <c r="H668" i="10"/>
  <c r="H713" i="10"/>
  <c r="H697" i="10"/>
  <c r="H681" i="10"/>
  <c r="H677" i="10"/>
  <c r="H673" i="10"/>
  <c r="H669" i="10"/>
  <c r="H678" i="10"/>
  <c r="H646" i="10"/>
  <c r="H701" i="10"/>
  <c r="H685" i="10"/>
  <c r="H682" i="10"/>
  <c r="H670" i="10"/>
  <c r="H647" i="10"/>
  <c r="H645" i="10"/>
  <c r="H629" i="10"/>
  <c r="H674" i="10"/>
  <c r="H639" i="10"/>
  <c r="H637" i="10"/>
  <c r="H635" i="10"/>
  <c r="H633" i="10"/>
  <c r="H631" i="10"/>
  <c r="H634" i="10"/>
  <c r="H640" i="10"/>
  <c r="H632" i="10"/>
  <c r="H636" i="10"/>
  <c r="H638" i="10"/>
  <c r="H630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6" i="10"/>
  <c r="I684" i="10"/>
  <c r="I680" i="10"/>
  <c r="I676" i="10"/>
  <c r="I672" i="10"/>
  <c r="I668" i="10"/>
  <c r="I706" i="10"/>
  <c r="I690" i="10"/>
  <c r="I681" i="10"/>
  <c r="I677" i="10"/>
  <c r="I673" i="10"/>
  <c r="I669" i="10"/>
  <c r="I710" i="10"/>
  <c r="I694" i="10"/>
  <c r="I682" i="10"/>
  <c r="I678" i="10"/>
  <c r="I674" i="10"/>
  <c r="I670" i="10"/>
  <c r="I647" i="10"/>
  <c r="I646" i="10"/>
  <c r="I645" i="10"/>
  <c r="I675" i="10"/>
  <c r="I644" i="10"/>
  <c r="I641" i="10"/>
  <c r="I679" i="10"/>
  <c r="I683" i="10"/>
  <c r="I640" i="10"/>
  <c r="I639" i="10"/>
  <c r="I638" i="10"/>
  <c r="I637" i="10"/>
  <c r="I636" i="10"/>
  <c r="I635" i="10"/>
  <c r="I634" i="10"/>
  <c r="I633" i="10"/>
  <c r="I632" i="10"/>
  <c r="I631" i="10"/>
  <c r="I630" i="10"/>
  <c r="I642" i="10"/>
  <c r="I698" i="10"/>
  <c r="I671" i="10"/>
  <c r="I643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6" i="10"/>
  <c r="J702" i="10"/>
  <c r="J698" i="10"/>
  <c r="J694" i="10"/>
  <c r="J690" i="10"/>
  <c r="J686" i="10"/>
  <c r="J716" i="10"/>
  <c r="J699" i="10"/>
  <c r="J681" i="10"/>
  <c r="J677" i="10"/>
  <c r="J673" i="10"/>
  <c r="J669" i="10"/>
  <c r="J703" i="10"/>
  <c r="J687" i="10"/>
  <c r="J682" i="10"/>
  <c r="J678" i="10"/>
  <c r="J674" i="10"/>
  <c r="J670" i="10"/>
  <c r="J647" i="10"/>
  <c r="L647" i="10" s="1"/>
  <c r="J646" i="10"/>
  <c r="J645" i="10"/>
  <c r="J707" i="10"/>
  <c r="J691" i="10"/>
  <c r="J685" i="10"/>
  <c r="J683" i="10"/>
  <c r="J679" i="10"/>
  <c r="J675" i="10"/>
  <c r="J671" i="10"/>
  <c r="J644" i="10"/>
  <c r="K644" i="10" s="1"/>
  <c r="J643" i="10"/>
  <c r="J642" i="10"/>
  <c r="J672" i="10"/>
  <c r="J695" i="10"/>
  <c r="J676" i="10"/>
  <c r="J640" i="10"/>
  <c r="J639" i="10"/>
  <c r="J638" i="10"/>
  <c r="J637" i="10"/>
  <c r="J636" i="10"/>
  <c r="J635" i="10"/>
  <c r="J634" i="10"/>
  <c r="J633" i="10"/>
  <c r="J632" i="10"/>
  <c r="J631" i="10"/>
  <c r="J711" i="10"/>
  <c r="J680" i="10"/>
  <c r="J668" i="10"/>
  <c r="J684" i="10"/>
  <c r="J641" i="10"/>
  <c r="J715" i="10" l="1"/>
  <c r="L710" i="10"/>
  <c r="M710" i="10" s="1"/>
  <c r="L706" i="10"/>
  <c r="M706" i="10" s="1"/>
  <c r="L702" i="10"/>
  <c r="M702" i="10" s="1"/>
  <c r="L698" i="10"/>
  <c r="M698" i="10" s="1"/>
  <c r="L694" i="10"/>
  <c r="M694" i="10" s="1"/>
  <c r="L690" i="10"/>
  <c r="M690" i="10" s="1"/>
  <c r="L686" i="10"/>
  <c r="M686" i="10" s="1"/>
  <c r="L716" i="10"/>
  <c r="L711" i="10"/>
  <c r="M711" i="10" s="1"/>
  <c r="L707" i="10"/>
  <c r="M707" i="10" s="1"/>
  <c r="L703" i="10"/>
  <c r="M703" i="10" s="1"/>
  <c r="L699" i="10"/>
  <c r="M699" i="10" s="1"/>
  <c r="L695" i="10"/>
  <c r="M695" i="10" s="1"/>
  <c r="L691" i="10"/>
  <c r="M691" i="10" s="1"/>
  <c r="L687" i="10"/>
  <c r="M687" i="10" s="1"/>
  <c r="L712" i="10"/>
  <c r="M712" i="10" s="1"/>
  <c r="L708" i="10"/>
  <c r="M708" i="10" s="1"/>
  <c r="L704" i="10"/>
  <c r="M704" i="10" s="1"/>
  <c r="L700" i="10"/>
  <c r="M700" i="10" s="1"/>
  <c r="L696" i="10"/>
  <c r="M696" i="10" s="1"/>
  <c r="L692" i="10"/>
  <c r="M692" i="10" s="1"/>
  <c r="L688" i="10"/>
  <c r="M688" i="10" s="1"/>
  <c r="L709" i="10"/>
  <c r="M709" i="10" s="1"/>
  <c r="L693" i="10"/>
  <c r="M693" i="10" s="1"/>
  <c r="L685" i="10"/>
  <c r="M685" i="10" s="1"/>
  <c r="L683" i="10"/>
  <c r="M683" i="10" s="1"/>
  <c r="L679" i="10"/>
  <c r="M679" i="10" s="1"/>
  <c r="L675" i="10"/>
  <c r="M675" i="10" s="1"/>
  <c r="L671" i="10"/>
  <c r="M671" i="10" s="1"/>
  <c r="L713" i="10"/>
  <c r="M713" i="10" s="1"/>
  <c r="L697" i="10"/>
  <c r="M697" i="10" s="1"/>
  <c r="L684" i="10"/>
  <c r="M684" i="10" s="1"/>
  <c r="L680" i="10"/>
  <c r="M680" i="10" s="1"/>
  <c r="L676" i="10"/>
  <c r="M676" i="10" s="1"/>
  <c r="L672" i="10"/>
  <c r="M672" i="10" s="1"/>
  <c r="L668" i="10"/>
  <c r="L701" i="10"/>
  <c r="M701" i="10" s="1"/>
  <c r="L681" i="10"/>
  <c r="M681" i="10" s="1"/>
  <c r="L677" i="10"/>
  <c r="M677" i="10" s="1"/>
  <c r="L673" i="10"/>
  <c r="M673" i="10" s="1"/>
  <c r="L669" i="10"/>
  <c r="M669" i="10" s="1"/>
  <c r="L682" i="10"/>
  <c r="M682" i="10" s="1"/>
  <c r="L689" i="10"/>
  <c r="M689" i="10" s="1"/>
  <c r="L670" i="10"/>
  <c r="M670" i="10" s="1"/>
  <c r="L705" i="10"/>
  <c r="M705" i="10" s="1"/>
  <c r="L674" i="10"/>
  <c r="M674" i="10" s="1"/>
  <c r="L678" i="10"/>
  <c r="M678" i="10" s="1"/>
  <c r="K713" i="10"/>
  <c r="K709" i="10"/>
  <c r="K705" i="10"/>
  <c r="K701" i="10"/>
  <c r="K697" i="10"/>
  <c r="K693" i="10"/>
  <c r="K689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2" i="10"/>
  <c r="K678" i="10"/>
  <c r="K674" i="10"/>
  <c r="K670" i="10"/>
  <c r="K700" i="10"/>
  <c r="K685" i="10"/>
  <c r="K683" i="10"/>
  <c r="K679" i="10"/>
  <c r="K675" i="10"/>
  <c r="K671" i="10"/>
  <c r="K704" i="10"/>
  <c r="K688" i="10"/>
  <c r="K684" i="10"/>
  <c r="K680" i="10"/>
  <c r="K676" i="10"/>
  <c r="K672" i="10"/>
  <c r="K668" i="10"/>
  <c r="K715" i="10" s="1"/>
  <c r="K708" i="10"/>
  <c r="K669" i="10"/>
  <c r="K673" i="10"/>
  <c r="K677" i="10"/>
  <c r="K692" i="10"/>
  <c r="K681" i="10"/>
  <c r="L715" i="10" l="1"/>
  <c r="M668" i="10"/>
  <c r="M715" i="10" s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119" i="8" s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L48" i="1" s="1"/>
  <c r="L62" i="1" s="1"/>
  <c r="E743" i="1" s="1"/>
  <c r="CE65" i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E198" i="1"/>
  <c r="E199" i="1"/>
  <c r="C472" i="1" s="1"/>
  <c r="E200" i="1"/>
  <c r="F12" i="6" s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48" i="1"/>
  <c r="N755" i="1"/>
  <c r="N761" i="1"/>
  <c r="N768" i="1"/>
  <c r="N777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31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43" i="1"/>
  <c r="N769" i="1"/>
  <c r="N758" i="1"/>
  <c r="N753" i="1"/>
  <c r="N747" i="1"/>
  <c r="G122" i="9"/>
  <c r="I26" i="9"/>
  <c r="N740" i="1"/>
  <c r="H58" i="9"/>
  <c r="F90" i="9"/>
  <c r="N751" i="1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CD71" i="1"/>
  <c r="R816" i="1"/>
  <c r="N765" i="1"/>
  <c r="N757" i="1"/>
  <c r="C615" i="1"/>
  <c r="V815" i="1"/>
  <c r="E372" i="9"/>
  <c r="J612" i="1"/>
  <c r="G10" i="4"/>
  <c r="F10" i="4"/>
  <c r="I372" i="9"/>
  <c r="M816" i="1"/>
  <c r="I381" i="9"/>
  <c r="CF77" i="1"/>
  <c r="Q816" i="1"/>
  <c r="G612" i="1"/>
  <c r="D330" i="1" l="1"/>
  <c r="C86" i="8" s="1"/>
  <c r="K814" i="10"/>
  <c r="T814" i="10"/>
  <c r="H814" i="10"/>
  <c r="R814" i="10"/>
  <c r="C218" i="9"/>
  <c r="N766" i="1"/>
  <c r="N736" i="1"/>
  <c r="P816" i="1"/>
  <c r="N745" i="1"/>
  <c r="C448" i="1"/>
  <c r="K48" i="1"/>
  <c r="K62" i="1" s="1"/>
  <c r="N762" i="1"/>
  <c r="N760" i="1"/>
  <c r="BH48" i="1"/>
  <c r="BH62" i="1" s="1"/>
  <c r="E791" i="1" s="1"/>
  <c r="C430" i="1"/>
  <c r="G816" i="1"/>
  <c r="BV48" i="1"/>
  <c r="BV62" i="1" s="1"/>
  <c r="E805" i="1" s="1"/>
  <c r="Z48" i="1"/>
  <c r="Z62" i="1" s="1"/>
  <c r="E108" i="9" s="1"/>
  <c r="BU48" i="1"/>
  <c r="BU62" i="1" s="1"/>
  <c r="D816" i="1"/>
  <c r="AS48" i="1"/>
  <c r="AS62" i="1" s="1"/>
  <c r="BW48" i="1"/>
  <c r="BW62" i="1" s="1"/>
  <c r="E332" i="9" s="1"/>
  <c r="AV48" i="1"/>
  <c r="AV62" i="1" s="1"/>
  <c r="F204" i="9" s="1"/>
  <c r="N752" i="1"/>
  <c r="I366" i="9"/>
  <c r="AA48" i="1"/>
  <c r="AA62" i="1" s="1"/>
  <c r="F108" i="9" s="1"/>
  <c r="AH48" i="1"/>
  <c r="AH62" i="1" s="1"/>
  <c r="E765" i="1" s="1"/>
  <c r="AX48" i="1"/>
  <c r="AX62" i="1" s="1"/>
  <c r="BJ48" i="1"/>
  <c r="BJ62" i="1" s="1"/>
  <c r="F268" i="9" s="1"/>
  <c r="CA48" i="1"/>
  <c r="CA62" i="1" s="1"/>
  <c r="CC48" i="1"/>
  <c r="CC62" i="1" s="1"/>
  <c r="E812" i="1" s="1"/>
  <c r="E48" i="1"/>
  <c r="E62" i="1" s="1"/>
  <c r="E736" i="1" s="1"/>
  <c r="J48" i="1"/>
  <c r="J62" i="1" s="1"/>
  <c r="AJ48" i="1"/>
  <c r="AJ62" i="1" s="1"/>
  <c r="E767" i="1" s="1"/>
  <c r="BB48" i="1"/>
  <c r="BB62" i="1" s="1"/>
  <c r="BN48" i="1"/>
  <c r="BN62" i="1" s="1"/>
  <c r="AY48" i="1"/>
  <c r="AY62" i="1" s="1"/>
  <c r="E782" i="1" s="1"/>
  <c r="Q48" i="1"/>
  <c r="Q62" i="1" s="1"/>
  <c r="AK48" i="1"/>
  <c r="AK62" i="1" s="1"/>
  <c r="E768" i="1" s="1"/>
  <c r="O48" i="1"/>
  <c r="O62" i="1" s="1"/>
  <c r="X48" i="1"/>
  <c r="X62" i="1" s="1"/>
  <c r="D815" i="1"/>
  <c r="F48" i="1"/>
  <c r="F62" i="1" s="1"/>
  <c r="F12" i="9" s="1"/>
  <c r="W48" i="1"/>
  <c r="W62" i="1" s="1"/>
  <c r="I76" i="9" s="1"/>
  <c r="V48" i="1"/>
  <c r="V62" i="1" s="1"/>
  <c r="E753" i="1" s="1"/>
  <c r="AP48" i="1"/>
  <c r="AP62" i="1" s="1"/>
  <c r="G172" i="9" s="1"/>
  <c r="BD48" i="1"/>
  <c r="BD62" i="1" s="1"/>
  <c r="BP48" i="1"/>
  <c r="BP62" i="1" s="1"/>
  <c r="E799" i="1" s="1"/>
  <c r="BG48" i="1"/>
  <c r="BG62" i="1" s="1"/>
  <c r="C268" i="9" s="1"/>
  <c r="AW48" i="1"/>
  <c r="AW62" i="1" s="1"/>
  <c r="E780" i="1" s="1"/>
  <c r="BA48" i="1"/>
  <c r="BA62" i="1" s="1"/>
  <c r="AU48" i="1"/>
  <c r="AU62" i="1" s="1"/>
  <c r="AB48" i="1"/>
  <c r="AB62" i="1" s="1"/>
  <c r="G108" i="9" s="1"/>
  <c r="C434" i="1"/>
  <c r="K816" i="1"/>
  <c r="F815" i="1"/>
  <c r="N48" i="1"/>
  <c r="N62" i="1" s="1"/>
  <c r="E745" i="1" s="1"/>
  <c r="AD48" i="1"/>
  <c r="AD62" i="1" s="1"/>
  <c r="E761" i="1" s="1"/>
  <c r="AL48" i="1"/>
  <c r="AL62" i="1" s="1"/>
  <c r="E769" i="1" s="1"/>
  <c r="AR48" i="1"/>
  <c r="AR62" i="1" s="1"/>
  <c r="I172" i="9" s="1"/>
  <c r="BF48" i="1"/>
  <c r="BF62" i="1" s="1"/>
  <c r="I236" i="9" s="1"/>
  <c r="BR48" i="1"/>
  <c r="BR62" i="1" s="1"/>
  <c r="E801" i="1" s="1"/>
  <c r="BX48" i="1"/>
  <c r="BX62" i="1" s="1"/>
  <c r="E807" i="1" s="1"/>
  <c r="AI48" i="1"/>
  <c r="AI62" i="1" s="1"/>
  <c r="E766" i="1" s="1"/>
  <c r="BO48" i="1"/>
  <c r="BO62" i="1" s="1"/>
  <c r="D300" i="9" s="1"/>
  <c r="I48" i="1"/>
  <c r="I62" i="1" s="1"/>
  <c r="E740" i="1" s="1"/>
  <c r="AG48" i="1"/>
  <c r="AG62" i="1" s="1"/>
  <c r="E140" i="9" s="1"/>
  <c r="BE48" i="1"/>
  <c r="BE62" i="1" s="1"/>
  <c r="U48" i="1"/>
  <c r="U62" i="1" s="1"/>
  <c r="BQ48" i="1"/>
  <c r="BQ62" i="1" s="1"/>
  <c r="E800" i="1" s="1"/>
  <c r="BI48" i="1"/>
  <c r="BI62" i="1" s="1"/>
  <c r="AE48" i="1"/>
  <c r="AE62" i="1" s="1"/>
  <c r="G48" i="1"/>
  <c r="G62" i="1" s="1"/>
  <c r="G12" i="9" s="1"/>
  <c r="D48" i="1"/>
  <c r="D62" i="1" s="1"/>
  <c r="R48" i="1"/>
  <c r="R62" i="1" s="1"/>
  <c r="D76" i="9" s="1"/>
  <c r="AF48" i="1"/>
  <c r="AF62" i="1" s="1"/>
  <c r="E763" i="1" s="1"/>
  <c r="AN48" i="1"/>
  <c r="AN62" i="1" s="1"/>
  <c r="E172" i="9" s="1"/>
  <c r="AT48" i="1"/>
  <c r="AT62" i="1" s="1"/>
  <c r="E777" i="1" s="1"/>
  <c r="AZ48" i="1"/>
  <c r="AZ62" i="1" s="1"/>
  <c r="BL48" i="1"/>
  <c r="BL62" i="1" s="1"/>
  <c r="BT48" i="1"/>
  <c r="BT62" i="1" s="1"/>
  <c r="BY48" i="1"/>
  <c r="BY62" i="1" s="1"/>
  <c r="G332" i="9" s="1"/>
  <c r="C48" i="1"/>
  <c r="C62" i="1" s="1"/>
  <c r="AO48" i="1"/>
  <c r="AO62" i="1" s="1"/>
  <c r="BM48" i="1"/>
  <c r="BM62" i="1" s="1"/>
  <c r="I268" i="9" s="1"/>
  <c r="BS48" i="1"/>
  <c r="BS62" i="1" s="1"/>
  <c r="H300" i="9" s="1"/>
  <c r="C464" i="1"/>
  <c r="E44" i="9"/>
  <c r="C473" i="1"/>
  <c r="F8" i="6"/>
  <c r="B445" i="1"/>
  <c r="D368" i="1"/>
  <c r="C120" i="8" s="1"/>
  <c r="B440" i="1"/>
  <c r="C141" i="8"/>
  <c r="B10" i="4"/>
  <c r="P814" i="10"/>
  <c r="F814" i="10"/>
  <c r="E373" i="9"/>
  <c r="C575" i="1"/>
  <c r="E752" i="10"/>
  <c r="C14" i="5"/>
  <c r="D428" i="1"/>
  <c r="D612" i="1"/>
  <c r="CF76" i="1"/>
  <c r="BO52" i="1" s="1"/>
  <c r="BO67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BN52" i="1" l="1"/>
  <c r="BN67" i="1" s="1"/>
  <c r="J797" i="1" s="1"/>
  <c r="AY52" i="1"/>
  <c r="AY67" i="1" s="1"/>
  <c r="I209" i="9" s="1"/>
  <c r="AM52" i="1"/>
  <c r="AM67" i="1" s="1"/>
  <c r="D177" i="9" s="1"/>
  <c r="AJ52" i="1"/>
  <c r="AJ67" i="1" s="1"/>
  <c r="H145" i="9" s="1"/>
  <c r="BE52" i="1"/>
  <c r="BE67" i="1" s="1"/>
  <c r="BE71" i="1" s="1"/>
  <c r="D52" i="1"/>
  <c r="D67" i="1" s="1"/>
  <c r="D71" i="1" s="1"/>
  <c r="D21" i="9" s="1"/>
  <c r="T52" i="1"/>
  <c r="T67" i="1" s="1"/>
  <c r="J751" i="1" s="1"/>
  <c r="BY52" i="1"/>
  <c r="BY67" i="1" s="1"/>
  <c r="BY71" i="1" s="1"/>
  <c r="G341" i="9" s="1"/>
  <c r="BP52" i="1"/>
  <c r="BP67" i="1" s="1"/>
  <c r="J799" i="1" s="1"/>
  <c r="G52" i="1"/>
  <c r="G67" i="1" s="1"/>
  <c r="G71" i="1" s="1"/>
  <c r="G21" i="9" s="1"/>
  <c r="BV52" i="1"/>
  <c r="BV67" i="1" s="1"/>
  <c r="J805" i="1" s="1"/>
  <c r="AW52" i="1"/>
  <c r="AW67" i="1" s="1"/>
  <c r="AW71" i="1" s="1"/>
  <c r="G213" i="9" s="1"/>
  <c r="BQ52" i="1"/>
  <c r="BQ67" i="1" s="1"/>
  <c r="F305" i="9" s="1"/>
  <c r="BX52" i="1"/>
  <c r="BX67" i="1" s="1"/>
  <c r="J807" i="1" s="1"/>
  <c r="V52" i="1"/>
  <c r="V67" i="1" s="1"/>
  <c r="J753" i="1" s="1"/>
  <c r="P52" i="1"/>
  <c r="P67" i="1" s="1"/>
  <c r="I49" i="9" s="1"/>
  <c r="AX52" i="1"/>
  <c r="AX67" i="1" s="1"/>
  <c r="AX71" i="1" s="1"/>
  <c r="AK52" i="1"/>
  <c r="AK67" i="1" s="1"/>
  <c r="J768" i="1" s="1"/>
  <c r="BM52" i="1"/>
  <c r="BM67" i="1" s="1"/>
  <c r="J796" i="1" s="1"/>
  <c r="BF52" i="1"/>
  <c r="BF67" i="1" s="1"/>
  <c r="BF71" i="1" s="1"/>
  <c r="I245" i="9" s="1"/>
  <c r="AF52" i="1"/>
  <c r="AF67" i="1" s="1"/>
  <c r="J763" i="1" s="1"/>
  <c r="AB52" i="1"/>
  <c r="AB67" i="1" s="1"/>
  <c r="G113" i="9" s="1"/>
  <c r="BT52" i="1"/>
  <c r="BT67" i="1" s="1"/>
  <c r="J803" i="1" s="1"/>
  <c r="H52" i="1"/>
  <c r="H67" i="1" s="1"/>
  <c r="J739" i="1" s="1"/>
  <c r="AN52" i="1"/>
  <c r="AN67" i="1" s="1"/>
  <c r="J771" i="1" s="1"/>
  <c r="BR52" i="1"/>
  <c r="BR67" i="1" s="1"/>
  <c r="G305" i="9" s="1"/>
  <c r="AA52" i="1"/>
  <c r="AA67" i="1" s="1"/>
  <c r="AA71" i="1" s="1"/>
  <c r="C520" i="1" s="1"/>
  <c r="G520" i="1" s="1"/>
  <c r="M52" i="1"/>
  <c r="M67" i="1" s="1"/>
  <c r="J744" i="1" s="1"/>
  <c r="CB52" i="1"/>
  <c r="CB67" i="1" s="1"/>
  <c r="CB71" i="1" s="1"/>
  <c r="C622" i="1" s="1"/>
  <c r="F52" i="1"/>
  <c r="F67" i="1" s="1"/>
  <c r="J737" i="1" s="1"/>
  <c r="BD52" i="1"/>
  <c r="BD67" i="1" s="1"/>
  <c r="J787" i="1" s="1"/>
  <c r="J52" i="1"/>
  <c r="J67" i="1" s="1"/>
  <c r="J71" i="1" s="1"/>
  <c r="C503" i="1" s="1"/>
  <c r="G503" i="1" s="1"/>
  <c r="AG52" i="1"/>
  <c r="AG67" i="1" s="1"/>
  <c r="AG71" i="1" s="1"/>
  <c r="C526" i="1" s="1"/>
  <c r="G526" i="1" s="1"/>
  <c r="AH52" i="1"/>
  <c r="AH67" i="1" s="1"/>
  <c r="F145" i="9" s="1"/>
  <c r="E236" i="9"/>
  <c r="F140" i="9"/>
  <c r="E804" i="1"/>
  <c r="D373" i="1"/>
  <c r="C126" i="8" s="1"/>
  <c r="E785" i="1"/>
  <c r="D44" i="9"/>
  <c r="E742" i="1"/>
  <c r="H44" i="9"/>
  <c r="E758" i="1"/>
  <c r="E773" i="1"/>
  <c r="D268" i="9"/>
  <c r="E757" i="1"/>
  <c r="E810" i="1"/>
  <c r="D364" i="9"/>
  <c r="C172" i="9"/>
  <c r="E784" i="1"/>
  <c r="E779" i="1"/>
  <c r="E12" i="9"/>
  <c r="D332" i="9"/>
  <c r="D236" i="9"/>
  <c r="C332" i="9"/>
  <c r="I140" i="9"/>
  <c r="C204" i="9"/>
  <c r="C140" i="9"/>
  <c r="G44" i="9"/>
  <c r="E789" i="1"/>
  <c r="E797" i="1"/>
  <c r="E798" i="1"/>
  <c r="E771" i="1"/>
  <c r="E776" i="1"/>
  <c r="E778" i="1"/>
  <c r="E738" i="1"/>
  <c r="E795" i="1"/>
  <c r="G204" i="9"/>
  <c r="D204" i="9"/>
  <c r="E748" i="1"/>
  <c r="H140" i="9"/>
  <c r="I332" i="9"/>
  <c r="E806" i="1"/>
  <c r="E775" i="1"/>
  <c r="F332" i="9"/>
  <c r="G140" i="9"/>
  <c r="C76" i="9"/>
  <c r="E762" i="1"/>
  <c r="E796" i="1"/>
  <c r="E741" i="1"/>
  <c r="E781" i="1"/>
  <c r="D140" i="9"/>
  <c r="H172" i="9"/>
  <c r="E204" i="9"/>
  <c r="E764" i="1"/>
  <c r="E300" i="9"/>
  <c r="C108" i="9"/>
  <c r="E759" i="1"/>
  <c r="I204" i="9"/>
  <c r="E754" i="1"/>
  <c r="E756" i="1"/>
  <c r="E755" i="1"/>
  <c r="F44" i="9"/>
  <c r="H204" i="9"/>
  <c r="C300" i="9"/>
  <c r="E793" i="1"/>
  <c r="E735" i="1"/>
  <c r="E772" i="1"/>
  <c r="G236" i="9"/>
  <c r="E787" i="1"/>
  <c r="E737" i="1"/>
  <c r="E744" i="1"/>
  <c r="H76" i="9"/>
  <c r="F172" i="9"/>
  <c r="C44" i="9"/>
  <c r="E746" i="1"/>
  <c r="D108" i="9"/>
  <c r="I108" i="9"/>
  <c r="H268" i="9"/>
  <c r="E790" i="1"/>
  <c r="E734" i="1"/>
  <c r="C12" i="9"/>
  <c r="C236" i="9"/>
  <c r="E783" i="1"/>
  <c r="E811" i="1"/>
  <c r="G76" i="9"/>
  <c r="E752" i="1"/>
  <c r="BO71" i="1"/>
  <c r="D309" i="9" s="1"/>
  <c r="G300" i="9"/>
  <c r="E808" i="1"/>
  <c r="I12" i="9"/>
  <c r="E749" i="1"/>
  <c r="E803" i="1"/>
  <c r="I300" i="9"/>
  <c r="H236" i="9"/>
  <c r="E788" i="1"/>
  <c r="E802" i="1"/>
  <c r="F300" i="9"/>
  <c r="BQ71" i="1"/>
  <c r="D12" i="9"/>
  <c r="E792" i="1"/>
  <c r="E268" i="9"/>
  <c r="H62" i="1"/>
  <c r="E739" i="1" s="1"/>
  <c r="CE48" i="1"/>
  <c r="F76" i="9"/>
  <c r="E751" i="1"/>
  <c r="J798" i="1"/>
  <c r="D305" i="9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C691" i="1" s="1"/>
  <c r="BB52" i="1"/>
  <c r="BB67" i="1" s="1"/>
  <c r="BB71" i="1" s="1"/>
  <c r="L52" i="1"/>
  <c r="L67" i="1" s="1"/>
  <c r="L71" i="1" s="1"/>
  <c r="E53" i="9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703" i="1" s="1"/>
  <c r="CC52" i="1"/>
  <c r="CC67" i="1" s="1"/>
  <c r="CC71" i="1" s="1"/>
  <c r="C620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C700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708" i="1" s="1"/>
  <c r="AR52" i="1"/>
  <c r="AR67" i="1" s="1"/>
  <c r="AR71" i="1" s="1"/>
  <c r="C537" i="1" s="1"/>
  <c r="G537" i="1" s="1"/>
  <c r="AZ52" i="1"/>
  <c r="AZ67" i="1" s="1"/>
  <c r="AZ71" i="1" s="1"/>
  <c r="C628" i="1" s="1"/>
  <c r="N52" i="1"/>
  <c r="N67" i="1" s="1"/>
  <c r="N71" i="1" s="1"/>
  <c r="C679" i="1" s="1"/>
  <c r="CA52" i="1"/>
  <c r="CA67" i="1" s="1"/>
  <c r="CA71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BG52" i="1"/>
  <c r="BG67" i="1" s="1"/>
  <c r="BG71" i="1" s="1"/>
  <c r="C552" i="1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C643" i="1" s="1"/>
  <c r="BI52" i="1"/>
  <c r="BI67" i="1" s="1"/>
  <c r="BI71" i="1" s="1"/>
  <c r="K52" i="1"/>
  <c r="K67" i="1" s="1"/>
  <c r="K71" i="1" s="1"/>
  <c r="D465" i="1"/>
  <c r="F505" i="1"/>
  <c r="H505" i="1"/>
  <c r="F499" i="1"/>
  <c r="H499" i="1"/>
  <c r="E52" i="1"/>
  <c r="E67" i="1" s="1"/>
  <c r="E71" i="1" s="1"/>
  <c r="E21" i="9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557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Z815" i="10"/>
  <c r="D341" i="1"/>
  <c r="C481" i="1" s="1"/>
  <c r="C50" i="8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71" i="10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D391" i="1" l="1"/>
  <c r="BT71" i="1"/>
  <c r="C565" i="1" s="1"/>
  <c r="C305" i="9"/>
  <c r="J770" i="1"/>
  <c r="AY71" i="1"/>
  <c r="C625" i="1" s="1"/>
  <c r="G625" i="1" s="1"/>
  <c r="G712" i="1" s="1"/>
  <c r="AJ71" i="1"/>
  <c r="H149" i="9" s="1"/>
  <c r="F49" i="9"/>
  <c r="J767" i="1"/>
  <c r="AM71" i="1"/>
  <c r="C532" i="1" s="1"/>
  <c r="G532" i="1" s="1"/>
  <c r="BN71" i="1"/>
  <c r="C619" i="1" s="1"/>
  <c r="J782" i="1"/>
  <c r="D337" i="9"/>
  <c r="BM71" i="1"/>
  <c r="C638" i="1" s="1"/>
  <c r="H241" i="9"/>
  <c r="J738" i="1"/>
  <c r="J788" i="1"/>
  <c r="BP71" i="1"/>
  <c r="E309" i="9" s="1"/>
  <c r="D145" i="9"/>
  <c r="T71" i="1"/>
  <c r="C685" i="1" s="1"/>
  <c r="BV71" i="1"/>
  <c r="C567" i="1" s="1"/>
  <c r="J735" i="1"/>
  <c r="F81" i="9"/>
  <c r="I273" i="9"/>
  <c r="V71" i="1"/>
  <c r="H85" i="9" s="1"/>
  <c r="H81" i="9"/>
  <c r="P71" i="1"/>
  <c r="C509" i="1" s="1"/>
  <c r="G509" i="1" s="1"/>
  <c r="I305" i="9"/>
  <c r="J747" i="1"/>
  <c r="J758" i="1"/>
  <c r="G337" i="9"/>
  <c r="J808" i="1"/>
  <c r="C505" i="1"/>
  <c r="G505" i="1" s="1"/>
  <c r="G241" i="9"/>
  <c r="I145" i="9"/>
  <c r="F337" i="9"/>
  <c r="AK71" i="1"/>
  <c r="C530" i="1" s="1"/>
  <c r="G530" i="1" s="1"/>
  <c r="D17" i="9"/>
  <c r="BR71" i="1"/>
  <c r="C626" i="1" s="1"/>
  <c r="H628" i="1" s="1"/>
  <c r="H712" i="1" s="1"/>
  <c r="BX71" i="1"/>
  <c r="C644" i="1" s="1"/>
  <c r="AB71" i="1"/>
  <c r="C521" i="1" s="1"/>
  <c r="G521" i="1" s="1"/>
  <c r="G17" i="9"/>
  <c r="J759" i="1"/>
  <c r="C616" i="1"/>
  <c r="E623" i="1" s="1"/>
  <c r="E716" i="1" s="1"/>
  <c r="C543" i="1"/>
  <c r="J800" i="1"/>
  <c r="J780" i="1"/>
  <c r="J789" i="1"/>
  <c r="H209" i="9"/>
  <c r="AF71" i="1"/>
  <c r="C697" i="1" s="1"/>
  <c r="E305" i="9"/>
  <c r="G209" i="9"/>
  <c r="I241" i="9"/>
  <c r="J781" i="1"/>
  <c r="C677" i="1"/>
  <c r="E177" i="9"/>
  <c r="BD71" i="1"/>
  <c r="C549" i="1" s="1"/>
  <c r="F113" i="9"/>
  <c r="AN71" i="1"/>
  <c r="E181" i="9" s="1"/>
  <c r="C640" i="1"/>
  <c r="F17" i="9"/>
  <c r="J801" i="1"/>
  <c r="H17" i="9"/>
  <c r="I309" i="9"/>
  <c r="F71" i="1"/>
  <c r="F21" i="9" s="1"/>
  <c r="C508" i="1"/>
  <c r="G508" i="1" s="1"/>
  <c r="H53" i="9"/>
  <c r="C680" i="1"/>
  <c r="C689" i="1"/>
  <c r="C517" i="1"/>
  <c r="G517" i="1" s="1"/>
  <c r="C309" i="9"/>
  <c r="H213" i="9"/>
  <c r="C497" i="1"/>
  <c r="G497" i="1" s="1"/>
  <c r="AH71" i="1"/>
  <c r="C527" i="1" s="1"/>
  <c r="G527" i="1" s="1"/>
  <c r="M71" i="1"/>
  <c r="C506" i="1" s="1"/>
  <c r="G506" i="1" s="1"/>
  <c r="C669" i="1"/>
  <c r="J765" i="1"/>
  <c r="C710" i="1"/>
  <c r="C213" i="9"/>
  <c r="C538" i="1"/>
  <c r="G538" i="1" s="1"/>
  <c r="C524" i="1"/>
  <c r="C149" i="9"/>
  <c r="C696" i="1"/>
  <c r="C676" i="1"/>
  <c r="C504" i="1"/>
  <c r="G504" i="1" s="1"/>
  <c r="D53" i="9"/>
  <c r="C546" i="1"/>
  <c r="G546" i="1" s="1"/>
  <c r="C630" i="1"/>
  <c r="J630" i="1" s="1"/>
  <c r="J712" i="1" s="1"/>
  <c r="D245" i="9"/>
  <c r="C540" i="1"/>
  <c r="G540" i="1" s="1"/>
  <c r="E213" i="9"/>
  <c r="C712" i="1"/>
  <c r="C554" i="1"/>
  <c r="C634" i="1"/>
  <c r="E277" i="9"/>
  <c r="C510" i="1"/>
  <c r="G510" i="1" s="1"/>
  <c r="C682" i="1"/>
  <c r="C85" i="9"/>
  <c r="C641" i="1"/>
  <c r="C566" i="1"/>
  <c r="C341" i="9"/>
  <c r="C647" i="1"/>
  <c r="C572" i="1"/>
  <c r="I341" i="9"/>
  <c r="F181" i="9"/>
  <c r="C706" i="1"/>
  <c r="C534" i="1"/>
  <c r="G534" i="1" s="1"/>
  <c r="E245" i="9"/>
  <c r="C632" i="1"/>
  <c r="C547" i="1"/>
  <c r="C518" i="1"/>
  <c r="G518" i="1" s="1"/>
  <c r="D117" i="9"/>
  <c r="C690" i="1"/>
  <c r="E145" i="9"/>
  <c r="J764" i="1"/>
  <c r="J811" i="1"/>
  <c r="C637" i="1"/>
  <c r="H277" i="9"/>
  <c r="C49" i="9"/>
  <c r="J741" i="1"/>
  <c r="C369" i="9"/>
  <c r="C117" i="9"/>
  <c r="C675" i="1"/>
  <c r="C53" i="9"/>
  <c r="C574" i="1"/>
  <c r="D373" i="9"/>
  <c r="F213" i="9"/>
  <c r="C713" i="1"/>
  <c r="E341" i="9"/>
  <c r="C568" i="1"/>
  <c r="C570" i="1"/>
  <c r="C553" i="1"/>
  <c r="G53" i="9"/>
  <c r="C181" i="9"/>
  <c r="C542" i="1"/>
  <c r="D277" i="9"/>
  <c r="C528" i="1"/>
  <c r="G528" i="1" s="1"/>
  <c r="G181" i="9"/>
  <c r="C551" i="1"/>
  <c r="C629" i="1"/>
  <c r="I629" i="1" s="1"/>
  <c r="I646" i="1" s="1"/>
  <c r="C645" i="1"/>
  <c r="L647" i="1" s="1"/>
  <c r="L675" i="1" s="1"/>
  <c r="F117" i="9"/>
  <c r="C631" i="1"/>
  <c r="K644" i="1" s="1"/>
  <c r="K716" i="1" s="1"/>
  <c r="H181" i="9"/>
  <c r="C511" i="1"/>
  <c r="G511" i="1" s="1"/>
  <c r="C536" i="1"/>
  <c r="G536" i="1" s="1"/>
  <c r="I181" i="9"/>
  <c r="C245" i="9"/>
  <c r="C560" i="1"/>
  <c r="G149" i="9"/>
  <c r="C692" i="1"/>
  <c r="C688" i="1"/>
  <c r="E117" i="9"/>
  <c r="C709" i="1"/>
  <c r="C519" i="1"/>
  <c r="G519" i="1" s="1"/>
  <c r="I85" i="9"/>
  <c r="C539" i="1"/>
  <c r="G539" i="1" s="1"/>
  <c r="F277" i="9"/>
  <c r="I213" i="9"/>
  <c r="C707" i="1"/>
  <c r="D213" i="9"/>
  <c r="C670" i="1"/>
  <c r="C507" i="1"/>
  <c r="G507" i="1" s="1"/>
  <c r="C500" i="1"/>
  <c r="G500" i="1" s="1"/>
  <c r="C498" i="1"/>
  <c r="G498" i="1" s="1"/>
  <c r="C672" i="1"/>
  <c r="C277" i="9"/>
  <c r="C618" i="1"/>
  <c r="C555" i="1"/>
  <c r="C544" i="1"/>
  <c r="G544" i="1" s="1"/>
  <c r="C531" i="1"/>
  <c r="G531" i="1" s="1"/>
  <c r="C698" i="1"/>
  <c r="C683" i="1"/>
  <c r="I21" i="9"/>
  <c r="C674" i="1"/>
  <c r="E149" i="9"/>
  <c r="H516" i="1"/>
  <c r="C639" i="1"/>
  <c r="H309" i="9"/>
  <c r="C564" i="1"/>
  <c r="C614" i="1"/>
  <c r="H245" i="9"/>
  <c r="C550" i="1"/>
  <c r="I117" i="9"/>
  <c r="C695" i="1"/>
  <c r="C694" i="1"/>
  <c r="C627" i="1"/>
  <c r="C545" i="1"/>
  <c r="G545" i="1" s="1"/>
  <c r="C623" i="1"/>
  <c r="F309" i="9"/>
  <c r="C562" i="1"/>
  <c r="G85" i="9"/>
  <c r="C686" i="1"/>
  <c r="C514" i="1"/>
  <c r="G514" i="1" s="1"/>
  <c r="H117" i="9"/>
  <c r="E815" i="1"/>
  <c r="C573" i="1"/>
  <c r="CE62" i="1"/>
  <c r="H71" i="1"/>
  <c r="C373" i="9"/>
  <c r="H12" i="9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21" i="9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D181" i="9"/>
  <c r="F515" i="1"/>
  <c r="H515" i="1"/>
  <c r="F522" i="1"/>
  <c r="H522" i="1"/>
  <c r="F510" i="1"/>
  <c r="H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G628" i="1"/>
  <c r="G709" i="1"/>
  <c r="G704" i="1"/>
  <c r="G716" i="1"/>
  <c r="G646" i="1"/>
  <c r="G689" i="1"/>
  <c r="G681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F507" i="1"/>
  <c r="F518" i="1"/>
  <c r="H546" i="1"/>
  <c r="F546" i="1"/>
  <c r="F506" i="1"/>
  <c r="H500" i="1"/>
  <c r="F500" i="1"/>
  <c r="F509" i="1"/>
  <c r="G641" i="1" l="1"/>
  <c r="G705" i="1"/>
  <c r="G711" i="1"/>
  <c r="G682" i="1"/>
  <c r="G669" i="1"/>
  <c r="G684" i="1"/>
  <c r="G634" i="1"/>
  <c r="G671" i="1"/>
  <c r="G713" i="1"/>
  <c r="G695" i="1"/>
  <c r="G696" i="1"/>
  <c r="G668" i="1"/>
  <c r="G672" i="1"/>
  <c r="G697" i="1"/>
  <c r="G640" i="1"/>
  <c r="G687" i="1"/>
  <c r="G678" i="1"/>
  <c r="G638" i="1"/>
  <c r="G707" i="1"/>
  <c r="C687" i="1"/>
  <c r="C529" i="1"/>
  <c r="G529" i="1" s="1"/>
  <c r="G706" i="1"/>
  <c r="G629" i="1"/>
  <c r="G643" i="1"/>
  <c r="G635" i="1"/>
  <c r="G699" i="1"/>
  <c r="G694" i="1"/>
  <c r="G626" i="1"/>
  <c r="G715" i="1" s="1"/>
  <c r="G633" i="1"/>
  <c r="G700" i="1"/>
  <c r="G645" i="1"/>
  <c r="G685" i="1"/>
  <c r="G639" i="1"/>
  <c r="G702" i="1"/>
  <c r="G637" i="1"/>
  <c r="G676" i="1"/>
  <c r="G644" i="1"/>
  <c r="G647" i="1"/>
  <c r="C701" i="1"/>
  <c r="C559" i="1"/>
  <c r="G708" i="1"/>
  <c r="G636" i="1"/>
  <c r="G686" i="1"/>
  <c r="G710" i="1"/>
  <c r="G632" i="1"/>
  <c r="G690" i="1"/>
  <c r="G675" i="1"/>
  <c r="G674" i="1"/>
  <c r="G688" i="1"/>
  <c r="C513" i="1"/>
  <c r="G513" i="1" s="1"/>
  <c r="G683" i="1"/>
  <c r="G627" i="1"/>
  <c r="G677" i="1"/>
  <c r="G701" i="1"/>
  <c r="G692" i="1"/>
  <c r="G703" i="1"/>
  <c r="G673" i="1"/>
  <c r="G631" i="1"/>
  <c r="G691" i="1"/>
  <c r="G698" i="1"/>
  <c r="G630" i="1"/>
  <c r="G670" i="1"/>
  <c r="G693" i="1"/>
  <c r="G680" i="1"/>
  <c r="G642" i="1"/>
  <c r="G679" i="1"/>
  <c r="C704" i="1"/>
  <c r="F85" i="9"/>
  <c r="I277" i="9"/>
  <c r="C558" i="1"/>
  <c r="C515" i="1"/>
  <c r="G515" i="1" s="1"/>
  <c r="C642" i="1"/>
  <c r="C702" i="1"/>
  <c r="C561" i="1"/>
  <c r="C671" i="1"/>
  <c r="D341" i="9"/>
  <c r="G117" i="9"/>
  <c r="I149" i="9"/>
  <c r="H644" i="1"/>
  <c r="J643" i="1"/>
  <c r="H684" i="1"/>
  <c r="C621" i="1"/>
  <c r="J696" i="1"/>
  <c r="C681" i="1"/>
  <c r="I53" i="9"/>
  <c r="H678" i="1"/>
  <c r="H637" i="1"/>
  <c r="J678" i="1"/>
  <c r="H695" i="1"/>
  <c r="G309" i="9"/>
  <c r="H645" i="1"/>
  <c r="H705" i="1"/>
  <c r="H517" i="1"/>
  <c r="H709" i="1"/>
  <c r="H690" i="1"/>
  <c r="F341" i="9"/>
  <c r="H671" i="1"/>
  <c r="H641" i="1"/>
  <c r="H713" i="1"/>
  <c r="H631" i="1"/>
  <c r="H711" i="1"/>
  <c r="H702" i="1"/>
  <c r="H688" i="1"/>
  <c r="H639" i="1"/>
  <c r="C563" i="1"/>
  <c r="D149" i="9"/>
  <c r="C693" i="1"/>
  <c r="J709" i="1"/>
  <c r="H696" i="1"/>
  <c r="H642" i="1"/>
  <c r="H691" i="1"/>
  <c r="H710" i="1"/>
  <c r="H674" i="1"/>
  <c r="H687" i="1"/>
  <c r="H694" i="1"/>
  <c r="H697" i="1"/>
  <c r="H672" i="1"/>
  <c r="H643" i="1"/>
  <c r="H673" i="1"/>
  <c r="H635" i="1"/>
  <c r="H704" i="1"/>
  <c r="H629" i="1"/>
  <c r="H670" i="1"/>
  <c r="H701" i="1"/>
  <c r="H699" i="1"/>
  <c r="C699" i="1"/>
  <c r="J647" i="1"/>
  <c r="H706" i="1"/>
  <c r="H689" i="1"/>
  <c r="H634" i="1"/>
  <c r="H685" i="1"/>
  <c r="H647" i="1"/>
  <c r="H707" i="1"/>
  <c r="H680" i="1"/>
  <c r="H633" i="1"/>
  <c r="H683" i="1"/>
  <c r="H630" i="1"/>
  <c r="H677" i="1"/>
  <c r="H646" i="1"/>
  <c r="H700" i="1"/>
  <c r="H669" i="1"/>
  <c r="H640" i="1"/>
  <c r="H668" i="1"/>
  <c r="H716" i="1"/>
  <c r="H676" i="1"/>
  <c r="H692" i="1"/>
  <c r="H632" i="1"/>
  <c r="H693" i="1"/>
  <c r="H686" i="1"/>
  <c r="H708" i="1"/>
  <c r="H679" i="1"/>
  <c r="H681" i="1"/>
  <c r="C569" i="1"/>
  <c r="F149" i="9"/>
  <c r="J699" i="1"/>
  <c r="J633" i="1"/>
  <c r="H703" i="1"/>
  <c r="H638" i="1"/>
  <c r="H682" i="1"/>
  <c r="H698" i="1"/>
  <c r="H675" i="1"/>
  <c r="H636" i="1"/>
  <c r="C525" i="1"/>
  <c r="G525" i="1" s="1"/>
  <c r="J680" i="1"/>
  <c r="J684" i="1"/>
  <c r="J631" i="1"/>
  <c r="J634" i="1"/>
  <c r="C533" i="1"/>
  <c r="G533" i="1" s="1"/>
  <c r="J695" i="1"/>
  <c r="J692" i="1"/>
  <c r="J688" i="1"/>
  <c r="J674" i="1"/>
  <c r="J677" i="1"/>
  <c r="J687" i="1"/>
  <c r="J686" i="1"/>
  <c r="J669" i="1"/>
  <c r="J635" i="1"/>
  <c r="J675" i="1"/>
  <c r="J668" i="1"/>
  <c r="J698" i="1"/>
  <c r="H506" i="1"/>
  <c r="C499" i="1"/>
  <c r="G499" i="1" s="1"/>
  <c r="C705" i="1"/>
  <c r="J679" i="1"/>
  <c r="J676" i="1"/>
  <c r="J689" i="1"/>
  <c r="J646" i="1"/>
  <c r="J672" i="1"/>
  <c r="J694" i="1"/>
  <c r="J706" i="1"/>
  <c r="J645" i="1"/>
  <c r="G245" i="9"/>
  <c r="C624" i="1"/>
  <c r="F624" i="1" s="1"/>
  <c r="F632" i="1" s="1"/>
  <c r="J713" i="1"/>
  <c r="J640" i="1"/>
  <c r="J701" i="1"/>
  <c r="J704" i="1"/>
  <c r="J690" i="1"/>
  <c r="J642" i="1"/>
  <c r="J693" i="1"/>
  <c r="J682" i="1"/>
  <c r="J716" i="1"/>
  <c r="J683" i="1"/>
  <c r="J705" i="1"/>
  <c r="J670" i="1"/>
  <c r="J636" i="1"/>
  <c r="J673" i="1"/>
  <c r="J691" i="1"/>
  <c r="J638" i="1"/>
  <c r="C678" i="1"/>
  <c r="F53" i="9"/>
  <c r="J641" i="1"/>
  <c r="J711" i="1"/>
  <c r="J708" i="1"/>
  <c r="J639" i="1"/>
  <c r="J681" i="1"/>
  <c r="J637" i="1"/>
  <c r="J685" i="1"/>
  <c r="J644" i="1"/>
  <c r="J697" i="1"/>
  <c r="J710" i="1"/>
  <c r="J707" i="1"/>
  <c r="J700" i="1"/>
  <c r="J702" i="1"/>
  <c r="J703" i="1"/>
  <c r="J671" i="1"/>
  <c r="J632" i="1"/>
  <c r="C496" i="1"/>
  <c r="G496" i="1" s="1"/>
  <c r="H518" i="1"/>
  <c r="C668" i="1"/>
  <c r="C715" i="1" s="1"/>
  <c r="G524" i="1"/>
  <c r="H524" i="1"/>
  <c r="L684" i="1"/>
  <c r="I636" i="1"/>
  <c r="L690" i="1"/>
  <c r="I712" i="1"/>
  <c r="I697" i="1"/>
  <c r="I677" i="1"/>
  <c r="K699" i="1"/>
  <c r="I694" i="1"/>
  <c r="I689" i="1"/>
  <c r="I705" i="1"/>
  <c r="I708" i="1"/>
  <c r="I704" i="1"/>
  <c r="I683" i="1"/>
  <c r="K711" i="1"/>
  <c r="I702" i="1"/>
  <c r="I641" i="1"/>
  <c r="I674" i="1"/>
  <c r="I669" i="1"/>
  <c r="K681" i="1"/>
  <c r="K679" i="1"/>
  <c r="I673" i="1"/>
  <c r="K713" i="1"/>
  <c r="I716" i="1"/>
  <c r="I630" i="1"/>
  <c r="I634" i="1"/>
  <c r="I709" i="1"/>
  <c r="I693" i="1"/>
  <c r="I640" i="1"/>
  <c r="I711" i="1"/>
  <c r="I672" i="1"/>
  <c r="I684" i="1"/>
  <c r="I676" i="1"/>
  <c r="I681" i="1"/>
  <c r="I647" i="1"/>
  <c r="I642" i="1"/>
  <c r="I692" i="1"/>
  <c r="I670" i="1"/>
  <c r="I637" i="1"/>
  <c r="I645" i="1"/>
  <c r="I633" i="1"/>
  <c r="I707" i="1"/>
  <c r="I678" i="1"/>
  <c r="I706" i="1"/>
  <c r="I643" i="1"/>
  <c r="I671" i="1"/>
  <c r="I713" i="1"/>
  <c r="I710" i="1"/>
  <c r="I695" i="1"/>
  <c r="I687" i="1"/>
  <c r="I680" i="1"/>
  <c r="I682" i="1"/>
  <c r="I644" i="1"/>
  <c r="I703" i="1"/>
  <c r="I696" i="1"/>
  <c r="I668" i="1"/>
  <c r="I635" i="1"/>
  <c r="K694" i="1"/>
  <c r="K700" i="1"/>
  <c r="K672" i="1"/>
  <c r="I632" i="1"/>
  <c r="I638" i="1"/>
  <c r="I679" i="1"/>
  <c r="I631" i="1"/>
  <c r="I701" i="1"/>
  <c r="I639" i="1"/>
  <c r="I698" i="1"/>
  <c r="I686" i="1"/>
  <c r="I688" i="1"/>
  <c r="I690" i="1"/>
  <c r="I691" i="1"/>
  <c r="I675" i="1"/>
  <c r="I699" i="1"/>
  <c r="I685" i="1"/>
  <c r="I700" i="1"/>
  <c r="K708" i="1"/>
  <c r="K703" i="1"/>
  <c r="K670" i="1"/>
  <c r="L699" i="1"/>
  <c r="L700" i="1"/>
  <c r="L704" i="1"/>
  <c r="L703" i="1"/>
  <c r="L694" i="1"/>
  <c r="L707" i="1"/>
  <c r="L698" i="1"/>
  <c r="K671" i="1"/>
  <c r="K698" i="1"/>
  <c r="K709" i="1"/>
  <c r="K677" i="1"/>
  <c r="K673" i="1"/>
  <c r="K696" i="1"/>
  <c r="K706" i="1"/>
  <c r="K689" i="1"/>
  <c r="K701" i="1"/>
  <c r="K676" i="1"/>
  <c r="K685" i="1"/>
  <c r="K687" i="1"/>
  <c r="K695" i="1"/>
  <c r="K678" i="1"/>
  <c r="K683" i="1"/>
  <c r="K674" i="1"/>
  <c r="K697" i="1"/>
  <c r="K707" i="1"/>
  <c r="K710" i="1"/>
  <c r="K690" i="1"/>
  <c r="K705" i="1"/>
  <c r="K680" i="1"/>
  <c r="K668" i="1"/>
  <c r="K715" i="1" s="1"/>
  <c r="K693" i="1"/>
  <c r="L682" i="1"/>
  <c r="L668" i="1"/>
  <c r="L715" i="1" s="1"/>
  <c r="L712" i="1"/>
  <c r="K682" i="1"/>
  <c r="K692" i="1"/>
  <c r="K669" i="1"/>
  <c r="K691" i="1"/>
  <c r="K675" i="1"/>
  <c r="K712" i="1"/>
  <c r="K684" i="1"/>
  <c r="K702" i="1"/>
  <c r="K704" i="1"/>
  <c r="K686" i="1"/>
  <c r="K688" i="1"/>
  <c r="L677" i="1"/>
  <c r="L687" i="1"/>
  <c r="L681" i="1"/>
  <c r="L696" i="1"/>
  <c r="L706" i="1"/>
  <c r="L701" i="1"/>
  <c r="L686" i="1"/>
  <c r="L685" i="1"/>
  <c r="L672" i="1"/>
  <c r="L708" i="1"/>
  <c r="L671" i="1"/>
  <c r="L697" i="1"/>
  <c r="L692" i="1"/>
  <c r="L689" i="1"/>
  <c r="L676" i="1"/>
  <c r="L709" i="1"/>
  <c r="L674" i="1"/>
  <c r="L688" i="1"/>
  <c r="L711" i="1"/>
  <c r="L702" i="1"/>
  <c r="L673" i="1"/>
  <c r="L716" i="1"/>
  <c r="L679" i="1"/>
  <c r="L705" i="1"/>
  <c r="L695" i="1"/>
  <c r="L683" i="1"/>
  <c r="L670" i="1"/>
  <c r="L669" i="1"/>
  <c r="L713" i="1"/>
  <c r="L691" i="1"/>
  <c r="L693" i="1"/>
  <c r="L678" i="1"/>
  <c r="L680" i="1"/>
  <c r="L710" i="1"/>
  <c r="H511" i="1"/>
  <c r="H507" i="1"/>
  <c r="H544" i="1"/>
  <c r="H498" i="1"/>
  <c r="H509" i="1"/>
  <c r="D615" i="1"/>
  <c r="C648" i="1"/>
  <c r="M716" i="1" s="1"/>
  <c r="Y816" i="1" s="1"/>
  <c r="H514" i="1"/>
  <c r="G550" i="1"/>
  <c r="H550" i="1"/>
  <c r="C673" i="1"/>
  <c r="C501" i="1"/>
  <c r="G501" i="1" s="1"/>
  <c r="H21" i="9"/>
  <c r="I364" i="9"/>
  <c r="E816" i="1"/>
  <c r="C428" i="1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F702" i="1" l="1"/>
  <c r="F708" i="1"/>
  <c r="F686" i="1"/>
  <c r="F692" i="1"/>
  <c r="H715" i="1"/>
  <c r="F633" i="1"/>
  <c r="F699" i="1"/>
  <c r="F698" i="1"/>
  <c r="F701" i="1"/>
  <c r="F682" i="1"/>
  <c r="F671" i="1"/>
  <c r="F647" i="1"/>
  <c r="F630" i="1"/>
  <c r="F688" i="1"/>
  <c r="F669" i="1"/>
  <c r="F690" i="1"/>
  <c r="F712" i="1"/>
  <c r="F679" i="1"/>
  <c r="F707" i="1"/>
  <c r="J715" i="1"/>
  <c r="F628" i="1"/>
  <c r="F697" i="1"/>
  <c r="F710" i="1"/>
  <c r="F636" i="1"/>
  <c r="F706" i="1"/>
  <c r="F645" i="1"/>
  <c r="F640" i="1"/>
  <c r="F687" i="1"/>
  <c r="F703" i="1"/>
  <c r="F680" i="1"/>
  <c r="F681" i="1"/>
  <c r="F643" i="1"/>
  <c r="F625" i="1"/>
  <c r="F683" i="1"/>
  <c r="F709" i="1"/>
  <c r="F713" i="1"/>
  <c r="F674" i="1"/>
  <c r="F700" i="1"/>
  <c r="F627" i="1"/>
  <c r="F704" i="1"/>
  <c r="F676" i="1"/>
  <c r="F634" i="1"/>
  <c r="F711" i="1"/>
  <c r="F675" i="1"/>
  <c r="F689" i="1"/>
  <c r="F668" i="1"/>
  <c r="F684" i="1"/>
  <c r="F670" i="1"/>
  <c r="F638" i="1"/>
  <c r="F691" i="1"/>
  <c r="F695" i="1"/>
  <c r="F646" i="1"/>
  <c r="F696" i="1"/>
  <c r="F631" i="1"/>
  <c r="F716" i="1"/>
  <c r="F685" i="1"/>
  <c r="F705" i="1"/>
  <c r="F673" i="1"/>
  <c r="F635" i="1"/>
  <c r="F639" i="1"/>
  <c r="F677" i="1"/>
  <c r="F694" i="1"/>
  <c r="F678" i="1"/>
  <c r="F644" i="1"/>
  <c r="F637" i="1"/>
  <c r="F672" i="1"/>
  <c r="F626" i="1"/>
  <c r="F642" i="1"/>
  <c r="F629" i="1"/>
  <c r="F693" i="1"/>
  <c r="F641" i="1"/>
  <c r="E612" i="1"/>
  <c r="E673" i="1" s="1"/>
  <c r="I715" i="1"/>
  <c r="D672" i="1"/>
  <c r="M672" i="1" s="1"/>
  <c r="D710" i="1"/>
  <c r="M710" i="1" s="1"/>
  <c r="D626" i="1"/>
  <c r="D668" i="1"/>
  <c r="M668" i="1" s="1"/>
  <c r="D641" i="1"/>
  <c r="D680" i="1"/>
  <c r="M680" i="1" s="1"/>
  <c r="D633" i="1"/>
  <c r="D643" i="1"/>
  <c r="D646" i="1"/>
  <c r="D619" i="1"/>
  <c r="D708" i="1"/>
  <c r="M708" i="1" s="1"/>
  <c r="D695" i="1"/>
  <c r="M695" i="1" s="1"/>
  <c r="D688" i="1"/>
  <c r="M688" i="1" s="1"/>
  <c r="D683" i="1"/>
  <c r="M683" i="1" s="1"/>
  <c r="D679" i="1"/>
  <c r="M679" i="1" s="1"/>
  <c r="D624" i="1"/>
  <c r="D693" i="1"/>
  <c r="M693" i="1" s="1"/>
  <c r="D625" i="1"/>
  <c r="D618" i="1"/>
  <c r="D681" i="1"/>
  <c r="M681" i="1" s="1"/>
  <c r="D632" i="1"/>
  <c r="D642" i="1"/>
  <c r="D674" i="1"/>
  <c r="M674" i="1" s="1"/>
  <c r="D716" i="1"/>
  <c r="D709" i="1"/>
  <c r="M709" i="1" s="1"/>
  <c r="D636" i="1"/>
  <c r="D702" i="1"/>
  <c r="M702" i="1" s="1"/>
  <c r="D713" i="1"/>
  <c r="M713" i="1" s="1"/>
  <c r="D698" i="1"/>
  <c r="M698" i="1" s="1"/>
  <c r="D616" i="1"/>
  <c r="D691" i="1"/>
  <c r="M691" i="1" s="1"/>
  <c r="D670" i="1"/>
  <c r="M670" i="1" s="1"/>
  <c r="D640" i="1"/>
  <c r="D712" i="1"/>
  <c r="M712" i="1" s="1"/>
  <c r="D678" i="1"/>
  <c r="M678" i="1" s="1"/>
  <c r="D687" i="1"/>
  <c r="M687" i="1" s="1"/>
  <c r="D644" i="1"/>
  <c r="D692" i="1"/>
  <c r="M692" i="1" s="1"/>
  <c r="D645" i="1"/>
  <c r="D622" i="1"/>
  <c r="D704" i="1"/>
  <c r="M704" i="1" s="1"/>
  <c r="D700" i="1"/>
  <c r="M700" i="1" s="1"/>
  <c r="D639" i="1"/>
  <c r="D623" i="1"/>
  <c r="D628" i="1"/>
  <c r="D686" i="1"/>
  <c r="M686" i="1" s="1"/>
  <c r="D705" i="1"/>
  <c r="M705" i="1" s="1"/>
  <c r="D699" i="1"/>
  <c r="M699" i="1" s="1"/>
  <c r="D711" i="1"/>
  <c r="M711" i="1" s="1"/>
  <c r="D675" i="1"/>
  <c r="M675" i="1" s="1"/>
  <c r="D631" i="1"/>
  <c r="D630" i="1"/>
  <c r="D706" i="1"/>
  <c r="M706" i="1" s="1"/>
  <c r="D682" i="1"/>
  <c r="M682" i="1" s="1"/>
  <c r="D676" i="1"/>
  <c r="M676" i="1" s="1"/>
  <c r="D684" i="1"/>
  <c r="M684" i="1" s="1"/>
  <c r="D617" i="1"/>
  <c r="D697" i="1"/>
  <c r="M697" i="1" s="1"/>
  <c r="D685" i="1"/>
  <c r="M685" i="1" s="1"/>
  <c r="D690" i="1"/>
  <c r="M690" i="1" s="1"/>
  <c r="D707" i="1"/>
  <c r="M707" i="1" s="1"/>
  <c r="D637" i="1"/>
  <c r="D694" i="1"/>
  <c r="M694" i="1" s="1"/>
  <c r="D647" i="1"/>
  <c r="D635" i="1"/>
  <c r="D629" i="1"/>
  <c r="D671" i="1"/>
  <c r="M671" i="1" s="1"/>
  <c r="D620" i="1"/>
  <c r="D634" i="1"/>
  <c r="D669" i="1"/>
  <c r="M669" i="1" s="1"/>
  <c r="D638" i="1"/>
  <c r="D703" i="1"/>
  <c r="M703" i="1" s="1"/>
  <c r="D673" i="1"/>
  <c r="M673" i="1" s="1"/>
  <c r="D677" i="1"/>
  <c r="M677" i="1" s="1"/>
  <c r="D627" i="1"/>
  <c r="D621" i="1"/>
  <c r="D689" i="1"/>
  <c r="M689" i="1" s="1"/>
  <c r="D701" i="1"/>
  <c r="M701" i="1" s="1"/>
  <c r="D696" i="1"/>
  <c r="M696" i="1" s="1"/>
  <c r="C716" i="1"/>
  <c r="I373" i="9"/>
  <c r="C433" i="1"/>
  <c r="C441" i="1" s="1"/>
  <c r="J816" i="1"/>
  <c r="I369" i="9"/>
  <c r="J815" i="10"/>
  <c r="E669" i="1" l="1"/>
  <c r="E686" i="1"/>
  <c r="E679" i="1"/>
  <c r="E627" i="1"/>
  <c r="E703" i="1"/>
  <c r="E711" i="1"/>
  <c r="E710" i="1"/>
  <c r="E639" i="1"/>
  <c r="E706" i="1"/>
  <c r="E634" i="1"/>
  <c r="E702" i="1"/>
  <c r="E700" i="1"/>
  <c r="E693" i="1"/>
  <c r="E707" i="1"/>
  <c r="E690" i="1"/>
  <c r="E683" i="1"/>
  <c r="E689" i="1"/>
  <c r="E681" i="1"/>
  <c r="E701" i="1"/>
  <c r="E629" i="1"/>
  <c r="F715" i="1"/>
  <c r="E635" i="1"/>
  <c r="E676" i="1"/>
  <c r="E709" i="1"/>
  <c r="E691" i="1"/>
  <c r="E631" i="1"/>
  <c r="E670" i="1"/>
  <c r="E641" i="1"/>
  <c r="E645" i="1"/>
  <c r="E625" i="1"/>
  <c r="E677" i="1"/>
  <c r="E647" i="1"/>
  <c r="E624" i="1"/>
  <c r="E674" i="1"/>
  <c r="E636" i="1"/>
  <c r="E688" i="1"/>
  <c r="E705" i="1"/>
  <c r="E713" i="1"/>
  <c r="E712" i="1"/>
  <c r="E678" i="1"/>
  <c r="E638" i="1"/>
  <c r="E682" i="1"/>
  <c r="E668" i="1"/>
  <c r="E628" i="1"/>
  <c r="E696" i="1"/>
  <c r="E687" i="1"/>
  <c r="E646" i="1"/>
  <c r="E704" i="1"/>
  <c r="E685" i="1"/>
  <c r="E694" i="1"/>
  <c r="E698" i="1"/>
  <c r="E671" i="1"/>
  <c r="E630" i="1"/>
  <c r="E637" i="1"/>
  <c r="E692" i="1"/>
  <c r="E684" i="1"/>
  <c r="E643" i="1"/>
  <c r="E697" i="1"/>
  <c r="E699" i="1"/>
  <c r="E644" i="1"/>
  <c r="E695" i="1"/>
  <c r="E632" i="1"/>
  <c r="E642" i="1"/>
  <c r="E708" i="1"/>
  <c r="E680" i="1"/>
  <c r="E626" i="1"/>
  <c r="E675" i="1"/>
  <c r="E640" i="1"/>
  <c r="E672" i="1"/>
  <c r="E633" i="1"/>
  <c r="F151" i="9"/>
  <c r="Y765" i="1"/>
  <c r="F215" i="9"/>
  <c r="Y779" i="1"/>
  <c r="I119" i="9"/>
  <c r="Y761" i="1"/>
  <c r="H119" i="9"/>
  <c r="Y760" i="1"/>
  <c r="I151" i="9"/>
  <c r="Y768" i="1"/>
  <c r="Y740" i="1"/>
  <c r="I23" i="9"/>
  <c r="G55" i="9"/>
  <c r="Y745" i="1"/>
  <c r="H183" i="9"/>
  <c r="Y774" i="1"/>
  <c r="C183" i="9"/>
  <c r="Y769" i="1"/>
  <c r="Y750" i="1"/>
  <c r="E87" i="9"/>
  <c r="H87" i="9"/>
  <c r="Y753" i="1"/>
  <c r="I55" i="9"/>
  <c r="Y747" i="1"/>
  <c r="M715" i="1"/>
  <c r="C23" i="9"/>
  <c r="Y734" i="1"/>
  <c r="Y815" i="1" s="1"/>
  <c r="C151" i="9"/>
  <c r="Y762" i="1"/>
  <c r="F23" i="9"/>
  <c r="Y737" i="1"/>
  <c r="D55" i="9"/>
  <c r="Y742" i="1"/>
  <c r="E119" i="9"/>
  <c r="Y757" i="1"/>
  <c r="H151" i="9"/>
  <c r="Y767" i="1"/>
  <c r="E55" i="9"/>
  <c r="Y743" i="1"/>
  <c r="Y735" i="1"/>
  <c r="D23" i="9"/>
  <c r="Y763" i="1"/>
  <c r="D151" i="9"/>
  <c r="C87" i="9"/>
  <c r="Y748" i="1"/>
  <c r="C55" i="9"/>
  <c r="Y741" i="1"/>
  <c r="Y752" i="1"/>
  <c r="G87" i="9"/>
  <c r="G151" i="9"/>
  <c r="Y766" i="1"/>
  <c r="F119" i="9"/>
  <c r="Y758" i="1"/>
  <c r="Y778" i="1"/>
  <c r="E215" i="9"/>
  <c r="D715" i="1"/>
  <c r="Y749" i="1"/>
  <c r="D87" i="9"/>
  <c r="Y746" i="1"/>
  <c r="H55" i="9"/>
  <c r="Y776" i="1"/>
  <c r="C215" i="9"/>
  <c r="D119" i="9"/>
  <c r="Y756" i="1"/>
  <c r="E23" i="9"/>
  <c r="Y736" i="1"/>
  <c r="F87" i="9"/>
  <c r="Y751" i="1"/>
  <c r="Y771" i="1"/>
  <c r="E183" i="9"/>
  <c r="F55" i="9"/>
  <c r="Y744" i="1"/>
  <c r="Y755" i="1"/>
  <c r="C119" i="9"/>
  <c r="H23" i="9"/>
  <c r="Y739" i="1"/>
  <c r="Y773" i="1"/>
  <c r="G183" i="9"/>
  <c r="Y772" i="1"/>
  <c r="F183" i="9"/>
  <c r="Y777" i="1"/>
  <c r="D215" i="9"/>
  <c r="D183" i="9"/>
  <c r="Y770" i="1"/>
  <c r="Y764" i="1"/>
  <c r="E151" i="9"/>
  <c r="I183" i="9"/>
  <c r="Y775" i="1"/>
  <c r="Y759" i="1"/>
  <c r="G119" i="9"/>
  <c r="Y754" i="1"/>
  <c r="I87" i="9"/>
  <c r="G23" i="9"/>
  <c r="Y738" i="1"/>
  <c r="E715" i="1" l="1"/>
</calcChain>
</file>

<file path=xl/sharedStrings.xml><?xml version="1.0" encoding="utf-8"?>
<sst xmlns="http://schemas.openxmlformats.org/spreadsheetml/2006/main" count="4937" uniqueCount="1279">
  <si>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</si>
  <si>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</si>
  <si>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</si>
  <si>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</si>
  <si>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</si>
  <si>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</si>
  <si>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</si>
  <si>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</si>
  <si>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</si>
  <si>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</si>
  <si>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</si>
  <si>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</si>
  <si>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</si>
  <si>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</si>
  <si>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</si>
  <si>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</si>
  <si>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</si>
  <si>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</si>
  <si>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</si>
  <si>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</si>
  <si>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</si>
  <si>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</si>
  <si>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</si>
  <si>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</si>
  <si>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</si>
  <si>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</si>
  <si>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</si>
  <si>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</si>
  <si>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</si>
  <si>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</si>
  <si>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</si>
  <si>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</si>
  <si>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</si>
  <si>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</si>
  <si>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</si>
  <si>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</si>
  <si>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</si>
  <si>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</si>
  <si>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</si>
  <si>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</si>
  <si>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</si>
  <si>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</si>
  <si>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</si>
  <si>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</si>
  <si>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</si>
  <si>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</si>
  <si>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</si>
  <si>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</si>
  <si>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</si>
  <si>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</si>
  <si>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</si>
  <si>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</si>
  <si>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</si>
  <si>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</si>
  <si>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</si>
  <si>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</si>
  <si>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</si>
  <si>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</si>
  <si>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</si>
  <si>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</si>
  <si>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</si>
  <si>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</si>
  <si>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</si>
  <si>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</si>
  <si>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</si>
  <si>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</si>
  <si>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</si>
  <si>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</si>
  <si>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</si>
  <si>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</si>
  <si>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</si>
  <si>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</si>
  <si>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</si>
  <si>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</si>
  <si>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</si>
  <si>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</si>
  <si>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</si>
  <si>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</si>
  <si>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</si>
  <si>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</si>
  <si>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</si>
  <si>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</si>
  <si>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</si>
  <si>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</si>
  <si>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</si>
  <si>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</si>
  <si>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</si>
  <si>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</si>
  <si>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</si>
  <si>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</si>
  <si>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</si>
  <si>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</si>
  <si>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</si>
  <si>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</si>
  <si>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</si>
  <si>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</si>
  <si>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</si>
  <si>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</si>
  <si>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</si>
  <si>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</si>
  <si>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</si>
  <si>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</si>
  <si>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</si>
  <si>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</si>
  <si>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</si>
  <si>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</si>
  <si>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</si>
  <si>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</si>
  <si>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</si>
  <si>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</si>
  <si>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</si>
  <si>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</si>
  <si>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</si>
  <si>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</si>
  <si>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</si>
  <si>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</si>
  <si>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</si>
  <si>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</si>
  <si>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</si>
  <si>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</si>
  <si>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</si>
  <si>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</si>
  <si>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</si>
  <si>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</si>
  <si>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</si>
  <si>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</si>
  <si>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</si>
  <si>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</si>
  <si>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</si>
  <si>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</si>
  <si>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</si>
  <si>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</si>
  <si>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</si>
  <si>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</si>
  <si>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</si>
  <si>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</si>
  <si>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</si>
  <si>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</si>
  <si>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</si>
  <si>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</si>
  <si>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</si>
  <si>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</si>
  <si>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</si>
  <si>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</si>
  <si>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</si>
  <si>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</si>
  <si>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</si>
  <si>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</si>
  <si>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</si>
  <si>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</si>
  <si>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</si>
  <si>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</si>
  <si>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</si>
  <si>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</si>
  <si>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</si>
  <si>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</si>
  <si>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</si>
  <si>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</si>
  <si>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</si>
  <si>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</si>
  <si>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</si>
  <si>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</si>
  <si>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</si>
  <si>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</si>
  <si>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</si>
  <si>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</si>
  <si>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</si>
  <si>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</si>
  <si>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</si>
  <si>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</si>
  <si>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</si>
  <si>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</si>
  <si>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</si>
  <si>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</si>
  <si>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</si>
  <si>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</si>
  <si>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</si>
  <si>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</si>
  <si>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</si>
  <si>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</si>
  <si>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</si>
  <si>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</si>
  <si>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</si>
  <si>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</si>
  <si>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</si>
  <si>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</si>
  <si>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</si>
  <si>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</si>
  <si>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</si>
  <si>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</si>
  <si>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</si>
  <si>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</si>
  <si>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</si>
  <si>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</si>
  <si>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</si>
  <si>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</si>
  <si>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</si>
  <si>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</si>
  <si>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</si>
  <si>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</si>
  <si>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</si>
  <si>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</si>
  <si>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</si>
  <si>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</si>
  <si>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</si>
  <si>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</si>
  <si>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</si>
  <si>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</si>
  <si>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</si>
  <si>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</si>
  <si>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</si>
  <si>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</si>
  <si>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</si>
  <si>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</si>
  <si>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</si>
  <si>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</si>
  <si>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</si>
  <si>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</si>
  <si>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</si>
  <si>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</si>
  <si>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</si>
  <si>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</si>
  <si>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</si>
  <si>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</si>
  <si>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</si>
  <si>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</si>
  <si>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</si>
  <si>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</si>
  <si>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</si>
  <si>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</si>
  <si>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</si>
  <si>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</si>
  <si>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</si>
  <si>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</si>
  <si>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</si>
  <si>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</si>
  <si>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</si>
  <si>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</si>
  <si>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</si>
  <si>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</si>
  <si>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</si>
  <si>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</si>
  <si>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</si>
  <si>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</si>
  <si>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</si>
  <si>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</si>
  <si>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</si>
  <si>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</si>
  <si>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</si>
  <si>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</si>
  <si>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</si>
  <si>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</si>
  <si>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</si>
  <si>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</si>
  <si>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</si>
  <si>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</si>
  <si>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</si>
  <si>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</si>
  <si>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</si>
  <si>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</si>
  <si>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</si>
  <si>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</si>
  <si>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</si>
  <si>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</si>
  <si>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</si>
  <si>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</si>
  <si>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</si>
  <si>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</si>
  <si>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</si>
  <si>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</si>
  <si>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</si>
  <si>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</si>
  <si>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</si>
  <si>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</si>
  <si>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</si>
  <si>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</si>
  <si>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</si>
  <si>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</si>
  <si>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</si>
  <si>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</si>
  <si>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</si>
  <si>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</si>
  <si>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</si>
  <si>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</si>
  <si>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</si>
  <si>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</si>
  <si>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</si>
  <si>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</si>
  <si>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</si>
  <si>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</si>
  <si>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</si>
  <si>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</si>
  <si>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</si>
  <si>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</si>
  <si>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</si>
  <si>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</si>
  <si>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</si>
  <si>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</si>
  <si>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</si>
  <si>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</si>
  <si>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</si>
  <si>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</si>
  <si>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</si>
  <si>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</si>
  <si>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</si>
  <si>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</si>
  <si>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</si>
  <si>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</si>
  <si>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</si>
  <si>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</si>
  <si>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</si>
  <si>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</si>
  <si>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</si>
  <si>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</si>
  <si>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</si>
  <si>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</si>
  <si>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</si>
  <si>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</si>
  <si>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</si>
  <si>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</si>
  <si>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</si>
  <si>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</si>
  <si>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</si>
  <si>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</si>
  <si>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</si>
  <si>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</si>
  <si>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</si>
  <si>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</si>
  <si>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</si>
  <si>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</si>
  <si>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</si>
  <si>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</si>
  <si>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</si>
  <si>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</si>
  <si>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</si>
  <si>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</si>
  <si>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</si>
  <si>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</si>
  <si>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</si>
  <si>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</si>
  <si>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</si>
  <si>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</si>
  <si>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</si>
  <si>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</si>
  <si>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</si>
  <si>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</si>
  <si>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</si>
  <si>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</si>
  <si>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</si>
  <si>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</si>
  <si>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</si>
  <si>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</si>
  <si>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</si>
  <si>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</si>
  <si>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</si>
  <si>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</si>
  <si>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</si>
  <si>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</si>
  <si>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</si>
  <si>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</si>
  <si>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</si>
  <si>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</si>
  <si>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</si>
  <si>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</si>
  <si>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</si>
  <si>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</si>
  <si>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</si>
  <si>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</si>
  <si>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</si>
  <si>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</si>
  <si>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</si>
  <si>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</si>
  <si>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</si>
  <si>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</si>
  <si>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</si>
  <si>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</si>
  <si>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</si>
  <si>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</si>
  <si>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</si>
  <si>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</si>
  <si>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</si>
  <si>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</si>
  <si>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</si>
  <si>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</si>
  <si>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</si>
  <si>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</si>
  <si>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</si>
  <si>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</si>
  <si>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</si>
  <si>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</si>
  <si>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</si>
  <si>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</si>
  <si>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</si>
  <si>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</si>
  <si>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</si>
  <si>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</si>
  <si>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</si>
  <si>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</si>
  <si>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</si>
  <si>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</si>
  <si>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</si>
  <si>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</si>
  <si>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</si>
  <si>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</si>
  <si>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</si>
  <si>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</si>
  <si>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</si>
  <si>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</si>
  <si>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</si>
  <si>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</si>
  <si>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</si>
  <si>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</si>
  <si>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</si>
  <si>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</si>
  <si>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</si>
  <si>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</si>
  <si>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</si>
  <si>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</si>
  <si>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</si>
  <si>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</si>
  <si>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</si>
  <si>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</si>
  <si>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</si>
  <si>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</si>
  <si>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</si>
  <si>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</si>
  <si>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</si>
  <si>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</si>
  <si>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</si>
  <si>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</si>
  <si>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</si>
  <si>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</si>
  <si>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</si>
  <si>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</si>
  <si>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</si>
  <si>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</si>
  <si>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</si>
  <si>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</si>
  <si>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</si>
  <si>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</si>
  <si>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</si>
  <si>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</si>
  <si>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</si>
  <si>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</si>
  <si>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</si>
  <si>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</si>
  <si>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</si>
  <si>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</si>
  <si>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</si>
  <si>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</si>
  <si>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</si>
  <si>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</si>
  <si>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</si>
  <si>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</si>
  <si>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</si>
  <si>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</si>
  <si>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</si>
  <si>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</si>
  <si>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</si>
  <si>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</si>
  <si>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</si>
  <si>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</si>
  <si>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</si>
  <si>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</si>
  <si>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</si>
  <si>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</si>
  <si>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</si>
  <si>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</si>
  <si>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</si>
  <si>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</si>
  <si>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</si>
  <si>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</si>
  <si>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</si>
  <si>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</si>
  <si>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</si>
  <si>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</si>
  <si>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</si>
  <si>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</si>
  <si>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</si>
  <si>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</si>
  <si>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</si>
  <si>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</si>
  <si>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</si>
  <si>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</si>
  <si>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</si>
  <si>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</si>
  <si>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</si>
  <si>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</si>
  <si>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</si>
  <si>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</si>
  <si>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</si>
  <si>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</si>
  <si>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</si>
  <si>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</si>
  <si>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</si>
  <si>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</si>
  <si>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</si>
  <si>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</si>
  <si>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</si>
  <si>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</si>
  <si>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</si>
  <si>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</si>
  <si>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</si>
  <si>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</si>
  <si>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</si>
  <si>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</si>
  <si>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</si>
  <si>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</si>
  <si>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</si>
  <si>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</si>
  <si>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</si>
  <si>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</si>
  <si>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</si>
  <si>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</si>
  <si>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</si>
  <si>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</si>
  <si>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</si>
  <si>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</si>
  <si>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</si>
  <si>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</si>
  <si>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</si>
  <si>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</si>
  <si>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</si>
  <si>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</si>
  <si>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</si>
  <si>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</si>
  <si>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</si>
  <si>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</si>
  <si>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</si>
  <si>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</si>
  <si>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</si>
  <si>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</si>
  <si>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</si>
  <si>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</si>
  <si>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</si>
  <si>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</si>
  <si>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</si>
  <si>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</si>
  <si>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</si>
  <si>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</si>
  <si>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</si>
  <si>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</si>
  <si>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</si>
  <si>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</si>
  <si>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</si>
  <si>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</si>
  <si>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</si>
  <si>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</si>
  <si>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</si>
  <si>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</si>
  <si>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</si>
  <si>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</si>
  <si>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</si>
  <si>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</si>
  <si>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</si>
  <si>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</si>
  <si>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</si>
  <si>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</si>
  <si>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</si>
  <si>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</si>
  <si>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</si>
  <si>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</si>
  <si>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</si>
  <si>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</si>
  <si>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</si>
  <si>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</si>
  <si>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</si>
  <si>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</si>
  <si>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</si>
  <si>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</si>
  <si>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</si>
  <si>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</si>
  <si>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</si>
  <si>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</si>
  <si>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</si>
  <si>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</si>
  <si>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</si>
  <si>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</si>
  <si>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</si>
  <si>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</si>
  <si>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</si>
  <si>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</si>
  <si>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</si>
  <si>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</si>
  <si>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</si>
  <si>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</si>
  <si>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</si>
  <si>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</si>
  <si>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</si>
  <si>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</si>
  <si>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</si>
  <si>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</si>
  <si>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</si>
  <si>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</si>
  <si>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</si>
  <si>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</si>
  <si>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</si>
  <si>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</si>
  <si>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</si>
  <si>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</si>
  <si>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</si>
  <si>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</si>
  <si>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</si>
  <si>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</si>
  <si>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</si>
  <si>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</si>
  <si>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</si>
  <si>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</si>
  <si>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</si>
  <si>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</si>
  <si>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</si>
  <si>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</si>
  <si>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</si>
  <si>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</si>
  <si>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</si>
  <si>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</si>
  <si>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</si>
  <si>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</si>
  <si>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</si>
  <si>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</si>
  <si>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</si>
  <si>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</si>
  <si>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</si>
  <si>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</si>
  <si>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</si>
  <si>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</si>
  <si>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</si>
  <si>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</si>
  <si>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</si>
  <si>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</si>
  <si>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</si>
  <si>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</si>
  <si>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</si>
  <si>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</si>
  <si>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</si>
  <si>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</si>
  <si>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</si>
  <si>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</si>
  <si>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</si>
  <si>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</si>
  <si>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</si>
  <si>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</si>
  <si>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</si>
  <si>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</si>
  <si>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</si>
  <si>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</si>
  <si>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</si>
  <si>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</si>
  <si>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</si>
  <si>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</si>
  <si>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</si>
  <si>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</si>
  <si>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</si>
  <si>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</si>
  <si>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</si>
  <si>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</si>
  <si>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</si>
  <si>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</si>
  <si>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</si>
  <si>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</si>
  <si>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</si>
  <si>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</si>
  <si>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</si>
  <si>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</si>
  <si>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</si>
  <si>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</si>
  <si>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</si>
  <si>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</si>
  <si>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</si>
  <si>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</si>
  <si>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</si>
  <si>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</si>
  <si>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</si>
  <si>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</si>
  <si>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</si>
  <si>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</si>
  <si>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</si>
  <si>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</si>
  <si>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</si>
  <si>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</si>
  <si>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</si>
  <si>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</si>
  <si>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</si>
  <si>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</si>
  <si>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</si>
  <si>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</si>
  <si>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</si>
  <si>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</si>
  <si>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</si>
  <si>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</si>
  <si>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</si>
  <si>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</si>
  <si>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</si>
  <si>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</si>
  <si>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</si>
  <si>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</si>
  <si>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</si>
  <si>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</si>
  <si>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</si>
  <si>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</si>
  <si>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</si>
  <si>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</si>
  <si>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</si>
  <si>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</si>
  <si>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</si>
  <si>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</si>
  <si>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</si>
  <si>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</si>
  <si>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</si>
  <si>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</si>
  <si>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</si>
  <si>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</si>
  <si>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</si>
  <si>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</si>
  <si>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</si>
  <si>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</si>
  <si>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</si>
  <si>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</si>
  <si>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</si>
  <si>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</si>
  <si>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</si>
  <si>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</si>
  <si>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</si>
  <si>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</si>
  <si>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</si>
  <si>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</si>
  <si>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</si>
  <si>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</si>
  <si>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</si>
  <si>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</si>
  <si>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</si>
  <si>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</si>
  <si>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</si>
  <si>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</si>
  <si>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</si>
  <si>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</si>
  <si>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</si>
  <si>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</si>
  <si>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</si>
  <si>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</si>
  <si>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</si>
  <si>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</si>
  <si>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</si>
  <si>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</si>
  <si>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</si>
  <si>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</si>
  <si>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</si>
  <si>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</si>
  <si>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</si>
  <si>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</si>
  <si>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</si>
  <si>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</si>
  <si>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</si>
  <si>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</si>
  <si>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</si>
  <si>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</si>
  <si>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</si>
  <si>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</si>
  <si>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</si>
  <si>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</si>
  <si>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</si>
  <si>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</si>
  <si>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</si>
  <si>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</si>
  <si>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</si>
  <si>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</si>
  <si>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</si>
  <si>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</si>
  <si>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</si>
  <si>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</si>
  <si>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</si>
  <si>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</si>
  <si>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</si>
  <si>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</si>
  <si>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</si>
  <si>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</si>
  <si>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</si>
  <si>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</si>
  <si>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</si>
  <si>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</si>
  <si>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</si>
  <si>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</si>
  <si>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</si>
  <si>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</si>
  <si>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</si>
  <si>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</si>
  <si>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</si>
  <si>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</si>
  <si>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</si>
  <si>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</si>
  <si>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</si>
  <si>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</si>
  <si>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</si>
  <si>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</si>
  <si>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</si>
  <si>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</si>
  <si>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</si>
  <si>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</si>
  <si>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</si>
  <si>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</si>
  <si>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</si>
  <si>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</si>
  <si>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</si>
  <si>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</si>
  <si>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</si>
  <si>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</si>
  <si>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</si>
  <si>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</si>
  <si>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</si>
  <si>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</si>
  <si>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</si>
  <si>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</si>
  <si>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</si>
  <si>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</si>
  <si>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</si>
  <si>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</si>
  <si>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</si>
  <si>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</si>
  <si>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</si>
  <si>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</si>
  <si>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</si>
  <si>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</si>
  <si>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</si>
  <si>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</si>
  <si>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</si>
  <si>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</si>
  <si>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</si>
  <si>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</si>
  <si>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</si>
  <si>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</si>
  <si>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</si>
  <si>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</si>
  <si>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</si>
  <si>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</si>
  <si>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</si>
  <si>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</si>
  <si>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</si>
  <si>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</si>
  <si>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</si>
  <si>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</si>
  <si>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</si>
  <si>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</si>
  <si>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</si>
  <si>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</si>
  <si>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</si>
  <si>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</si>
  <si>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</si>
  <si>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</si>
  <si>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</si>
  <si>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</si>
  <si>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</si>
  <si>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</si>
  <si>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</si>
  <si>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</si>
  <si>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</si>
  <si>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</si>
  <si>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</si>
  <si>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</si>
  <si>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</si>
  <si>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</si>
  <si>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</si>
  <si>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</si>
  <si>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</si>
  <si>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</si>
  <si>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</si>
  <si>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</si>
  <si>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</si>
  <si>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</si>
  <si>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</si>
  <si>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</si>
  <si>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</si>
  <si>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</si>
  <si>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</si>
  <si>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</si>
  <si>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</si>
  <si>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</si>
  <si>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</si>
  <si>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</si>
  <si>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</si>
  <si>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</si>
  <si>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</si>
  <si>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</si>
  <si>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</si>
  <si>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</si>
  <si>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</si>
  <si>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</si>
  <si>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</si>
  <si>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</si>
  <si>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</si>
  <si>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</si>
  <si>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</si>
  <si>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</si>
  <si>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</si>
  <si>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</si>
  <si>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</si>
  <si>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</si>
  <si>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</si>
  <si>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</si>
  <si>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</si>
  <si>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</si>
  <si>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</si>
  <si>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</si>
  <si>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</si>
  <si>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</si>
  <si>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</si>
  <si>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</si>
  <si>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</si>
  <si>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</si>
  <si>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</si>
  <si>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</si>
  <si>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</si>
  <si>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</si>
  <si>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</si>
  <si>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</si>
  <si>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</si>
  <si>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</si>
  <si>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</si>
  <si>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</si>
  <si>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</si>
  <si>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</si>
  <si>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</si>
  <si>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</si>
  <si>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</si>
  <si>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</si>
  <si>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</si>
  <si>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</si>
  <si>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</si>
  <si>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</si>
  <si>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</si>
  <si>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</si>
  <si>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</si>
  <si>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</si>
  <si>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</si>
  <si>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</si>
  <si>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</si>
  <si>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</si>
  <si>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</si>
  <si>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</si>
  <si>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</si>
  <si>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</si>
  <si>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</si>
  <si>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</si>
  <si>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</si>
  <si>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</si>
  <si>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</si>
  <si>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</si>
  <si>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</si>
  <si>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</si>
  <si>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</si>
  <si>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</si>
  <si>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</si>
  <si>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</si>
  <si>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</si>
  <si>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</si>
  <si>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</si>
  <si>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</si>
  <si>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</si>
  <si>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</si>
  <si>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</si>
  <si>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</si>
  <si>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</si>
  <si>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</si>
  <si>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</si>
  <si>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</si>
  <si>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</si>
  <si>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</si>
  <si>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</si>
  <si>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</si>
  <si>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</si>
  <si>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</si>
  <si>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</si>
  <si>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</si>
  <si>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</si>
  <si>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</si>
  <si>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</si>
  <si>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</si>
  <si>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</si>
  <si>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</si>
  <si>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</si>
  <si>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</si>
  <si>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</si>
  <si>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</si>
  <si>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</si>
  <si>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</si>
  <si>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</si>
  <si>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</si>
  <si>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</si>
  <si>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</si>
  <si>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</si>
  <si>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</si>
  <si>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</si>
  <si>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</si>
  <si>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</si>
  <si>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</si>
  <si>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</si>
  <si>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</si>
  <si>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</si>
  <si>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</si>
  <si>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</si>
  <si>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</si>
  <si>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</si>
  <si>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</si>
  <si>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</si>
  <si>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</si>
  <si>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</si>
  <si>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</si>
  <si>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</si>
  <si>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</si>
  <si>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</si>
  <si>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</si>
  <si>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</si>
  <si>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</si>
  <si>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</si>
  <si>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</si>
  <si>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</si>
  <si>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</si>
  <si>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</si>
  <si>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</si>
  <si>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</si>
  <si>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</si>
  <si>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</si>
  <si>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</si>
  <si>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</si>
  <si>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</si>
  <si>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</si>
  <si>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</si>
  <si>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</si>
  <si>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</si>
  <si>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</si>
  <si>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</si>
  <si>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</si>
  <si>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</si>
  <si>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</si>
  <si>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</si>
  <si>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</si>
  <si>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</si>
  <si>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</si>
  <si>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</si>
  <si>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</si>
  <si>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</si>
  <si>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</si>
  <si>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</si>
  <si>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</si>
  <si>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</si>
  <si>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</si>
  <si>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</si>
  <si>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</si>
  <si>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</si>
  <si>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</si>
  <si>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</si>
  <si>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</si>
  <si>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</si>
  <si>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</si>
  <si>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</si>
  <si>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</si>
  <si>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</si>
  <si>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</si>
  <si>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</si>
  <si>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</si>
  <si>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</si>
  <si>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</si>
  <si>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</si>
  <si>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</si>
  <si>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</si>
  <si>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</si>
  <si>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</si>
  <si>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</si>
  <si>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</si>
  <si>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</si>
  <si>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</si>
  <si>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</si>
  <si>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</si>
  <si>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</si>
  <si>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</si>
  <si>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</si>
  <si>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</si>
  <si>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</si>
  <si>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</si>
  <si>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</si>
  <si>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</si>
  <si>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</si>
  <si>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</si>
  <si>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</si>
  <si>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</si>
  <si>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</si>
  <si>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</si>
  <si>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</si>
  <si>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</si>
  <si>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</si>
  <si>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</si>
  <si>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</si>
  <si>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</si>
  <si>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</si>
  <si>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</si>
  <si>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</si>
  <si>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</si>
  <si>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</si>
  <si>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</si>
  <si>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</si>
  <si>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</si>
  <si>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</si>
  <si>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</si>
  <si>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</si>
  <si>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</si>
  <si>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</si>
  <si>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</si>
  <si>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</si>
  <si>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</si>
  <si>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</si>
  <si>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</si>
  <si>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</si>
  <si>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</si>
  <si>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</si>
  <si>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</si>
  <si>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</si>
  <si>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</si>
  <si>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</si>
  <si>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</si>
  <si>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</si>
  <si>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</si>
  <si>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</si>
  <si>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</si>
  <si>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</si>
  <si>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</si>
  <si>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</si>
  <si>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</si>
  <si>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</si>
  <si>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</si>
  <si>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</si>
  <si>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</si>
  <si>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</si>
  <si>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</si>
  <si>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</si>
  <si>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</si>
  <si>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</si>
  <si>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</si>
  <si>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</si>
  <si>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</si>
  <si>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</si>
  <si>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</si>
  <si>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</si>
  <si>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</si>
  <si>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</si>
  <si>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</si>
  <si>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</si>
  <si>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</si>
  <si>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</si>
  <si>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</si>
  <si>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</si>
  <si>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</si>
  <si>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</si>
  <si>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</si>
  <si>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</si>
  <si>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</si>
  <si>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</si>
  <si>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</si>
  <si>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</si>
  <si>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</si>
  <si>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</si>
  <si>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</si>
  <si>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</si>
  <si>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</si>
  <si>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</si>
  <si>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</si>
  <si>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</si>
  <si>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</si>
  <si>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</si>
  <si>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</si>
  <si>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</si>
  <si>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</si>
  <si>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</si>
  <si>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</si>
  <si>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</si>
  <si>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</si>
  <si>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</si>
  <si>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</si>
  <si>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</si>
  <si>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</si>
  <si>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</si>
  <si>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</si>
  <si>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</si>
  <si>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</si>
  <si>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</si>
  <si>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</si>
  <si>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</si>
  <si>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</si>
  <si>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</si>
  <si>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</si>
  <si>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</si>
  <si>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</si>
  <si>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</si>
  <si>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</si>
  <si>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</si>
  <si>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</si>
  <si>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</si>
  <si>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</si>
  <si>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</si>
  <si>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</si>
  <si>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</si>
  <si>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</si>
  <si>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</si>
  <si>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</si>
  <si>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</si>
  <si>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</si>
  <si>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</si>
  <si>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</si>
  <si>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</si>
  <si>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</si>
  <si>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</si>
  <si>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</si>
  <si>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</si>
  <si>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</si>
  <si>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</si>
  <si>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</si>
  <si>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</si>
  <si>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</si>
  <si>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</si>
  <si>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</si>
  <si>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</si>
  <si>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</si>
  <si>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</si>
  <si>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</si>
  <si>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</si>
  <si>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</si>
  <si>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</si>
  <si>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</si>
  <si>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</si>
  <si>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</si>
  <si>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</si>
  <si>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</si>
  <si>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</si>
  <si>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</si>
  <si>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</si>
  <si>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</si>
  <si>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</si>
  <si>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</si>
  <si>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</si>
  <si>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</si>
  <si>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</si>
  <si>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</si>
  <si>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</si>
  <si>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</si>
  <si>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</si>
  <si>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</si>
  <si>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</si>
  <si>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</si>
  <si>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</si>
  <si>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</si>
  <si>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</si>
  <si>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</si>
  <si>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</si>
  <si>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</si>
  <si>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</si>
  <si>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</si>
  <si>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</si>
  <si>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</si>
  <si>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</si>
  <si>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</si>
  <si>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</si>
  <si>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</si>
  <si>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</si>
  <si>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</si>
  <si>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</si>
  <si>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</si>
  <si>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</si>
  <si>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</si>
  <si>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</si>
  <si>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</si>
  <si>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008</t>
  </si>
  <si>
    <t>Klickitat County Public Hospital District #1</t>
  </si>
  <si>
    <t>310 S Roosevelt</t>
  </si>
  <si>
    <t>310 S Roosebelt</t>
  </si>
  <si>
    <t>Goldendale</t>
  </si>
  <si>
    <t>Klickitat</t>
  </si>
  <si>
    <t>Leslie Hiebert</t>
  </si>
  <si>
    <t xml:space="preserve">Lori Groves </t>
  </si>
  <si>
    <t>509.773.4022</t>
  </si>
  <si>
    <t>509.773.4714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</si>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</sst>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0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1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9"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4752</v>
          </cell>
          <cell r="AZ59">
            <v>34048</v>
          </cell>
          <cell r="BA59"/>
          <cell r="BE59">
            <v>85625</v>
          </cell>
        </row>
        <row r="71">
          <cell r="C71">
            <v>0</v>
          </cell>
          <cell r="D71">
            <v>0</v>
          </cell>
          <cell r="E71">
            <v>2870973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397165.72200000007</v>
          </cell>
          <cell r="N71">
            <v>295126.48</v>
          </cell>
          <cell r="O71">
            <v>0</v>
          </cell>
          <cell r="P71">
            <v>1583058.94</v>
          </cell>
          <cell r="Q71">
            <v>0</v>
          </cell>
          <cell r="R71">
            <v>373615.72</v>
          </cell>
          <cell r="S71">
            <v>0</v>
          </cell>
          <cell r="T71">
            <v>0</v>
          </cell>
          <cell r="U71">
            <v>1302113.7300000002</v>
          </cell>
          <cell r="V71">
            <v>0</v>
          </cell>
          <cell r="W71">
            <v>302186.56</v>
          </cell>
          <cell r="X71">
            <v>370106.49</v>
          </cell>
          <cell r="Y71">
            <v>1216779.8999999999</v>
          </cell>
          <cell r="Z71">
            <v>0</v>
          </cell>
          <cell r="AA71">
            <v>0</v>
          </cell>
          <cell r="AB71">
            <v>561211.72</v>
          </cell>
          <cell r="AC71">
            <v>63584.81</v>
          </cell>
          <cell r="AD71">
            <v>0</v>
          </cell>
          <cell r="AE71">
            <v>923406.32</v>
          </cell>
          <cell r="AF71">
            <v>0</v>
          </cell>
          <cell r="AG71">
            <v>2585212.2200000002</v>
          </cell>
          <cell r="AH71">
            <v>0</v>
          </cell>
          <cell r="AI71">
            <v>0</v>
          </cell>
          <cell r="AJ71">
            <v>4120269.63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396737.60000000003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114537.46</v>
          </cell>
          <cell r="AX71">
            <v>0</v>
          </cell>
          <cell r="AY71">
            <v>559951.81999999995</v>
          </cell>
          <cell r="AZ71">
            <v>0</v>
          </cell>
          <cell r="BA71">
            <v>0</v>
          </cell>
          <cell r="BB71">
            <v>0</v>
          </cell>
          <cell r="BC71">
            <v>16512.71</v>
          </cell>
          <cell r="BD71">
            <v>75631.849999999991</v>
          </cell>
          <cell r="BE71">
            <v>998523.08999999985</v>
          </cell>
          <cell r="BF71">
            <v>557149.74</v>
          </cell>
          <cell r="BG71">
            <v>0</v>
          </cell>
          <cell r="BH71">
            <v>985304.39</v>
          </cell>
          <cell r="BI71">
            <v>0</v>
          </cell>
          <cell r="BJ71">
            <v>328272.90000000002</v>
          </cell>
          <cell r="BK71">
            <v>980434.08</v>
          </cell>
          <cell r="BL71">
            <v>250080.06</v>
          </cell>
          <cell r="BM71">
            <v>0</v>
          </cell>
          <cell r="BN71">
            <v>3345605.6399999997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429789.81999999995</v>
          </cell>
          <cell r="BW71">
            <v>0</v>
          </cell>
          <cell r="BX71">
            <v>0</v>
          </cell>
          <cell r="BY71">
            <v>313227.96000000002</v>
          </cell>
          <cell r="BZ71">
            <v>0</v>
          </cell>
          <cell r="CA71">
            <v>0</v>
          </cell>
          <cell r="CB71">
            <v>0</v>
          </cell>
          <cell r="CC71">
            <v>84179.06</v>
          </cell>
          <cell r="CD71">
            <v>0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9" transitionEvaluation="1" transitionEntry="1" codeName="Sheet1">
    <pageSetUpPr autoPageBreaks="0" fitToPage="1"/>
  </sheetPr>
  <dimension ref="A1:CF817"/>
  <sheetViews>
    <sheetView showGridLines="0" tabSelected="1" topLeftCell="A19" zoomScale="75" zoomScaleNormal="75" workbookViewId="0">
      <pane xSplit="1" topLeftCell="B1" activePane="topRight" state="frozen"/>
      <selection activeCell="A39" sqref="A39"/>
      <selection pane="topRight" activeCell="C18" sqref="C18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1257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293"/>
      <c r="C15" s="235"/>
    </row>
    <row r="16" spans="1:6" ht="12.75" customHeight="1" x14ac:dyDescent="0.3">
      <c r="A16" s="294" t="s">
        <v>1266</v>
      </c>
      <c r="C16" s="235"/>
      <c r="F16" s="287"/>
    </row>
    <row r="17" spans="1:6" ht="12.75" customHeight="1" x14ac:dyDescent="0.3">
      <c r="A17" s="294" t="s">
        <v>1264</v>
      </c>
      <c r="C17" s="287"/>
    </row>
    <row r="18" spans="1:6" ht="12.75" customHeight="1" x14ac:dyDescent="0.3">
      <c r="A18" s="227"/>
      <c r="C18" s="235"/>
    </row>
    <row r="19" spans="1:6" ht="12.75" customHeight="1" x14ac:dyDescent="0.3">
      <c r="C19" s="235"/>
    </row>
    <row r="20" spans="1:6" ht="12.75" customHeight="1" x14ac:dyDescent="0.3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">
      <c r="A21" s="199"/>
      <c r="C21" s="235"/>
    </row>
    <row r="22" spans="1:6" ht="12.65" customHeight="1" x14ac:dyDescent="0.3">
      <c r="A22" s="237" t="s">
        <v>1253</v>
      </c>
      <c r="B22" s="238"/>
      <c r="C22" s="239"/>
      <c r="D22" s="237"/>
      <c r="E22" s="237"/>
    </row>
    <row r="23" spans="1:6" ht="12.65" customHeight="1" x14ac:dyDescent="0.3">
      <c r="B23" s="199"/>
      <c r="C23" s="235"/>
    </row>
    <row r="24" spans="1:6" ht="12.65" customHeight="1" x14ac:dyDescent="0.3">
      <c r="A24" s="240" t="s">
        <v>3</v>
      </c>
      <c r="C24" s="235"/>
    </row>
    <row r="25" spans="1:6" ht="12.65" customHeight="1" x14ac:dyDescent="0.3">
      <c r="A25" s="198" t="s">
        <v>1234</v>
      </c>
      <c r="C25" s="235"/>
    </row>
    <row r="26" spans="1:6" ht="12.65" customHeight="1" x14ac:dyDescent="0.3">
      <c r="A26" s="199" t="s">
        <v>4</v>
      </c>
      <c r="C26" s="235"/>
    </row>
    <row r="27" spans="1:6" ht="12.65" customHeight="1" x14ac:dyDescent="0.3">
      <c r="A27" s="198" t="s">
        <v>1235</v>
      </c>
      <c r="C27" s="235"/>
    </row>
    <row r="28" spans="1:6" ht="12.65" customHeight="1" x14ac:dyDescent="0.3">
      <c r="A28" s="199" t="s">
        <v>5</v>
      </c>
      <c r="C28" s="235"/>
    </row>
    <row r="29" spans="1:6" ht="12.65" customHeight="1" x14ac:dyDescent="0.3">
      <c r="A29" s="198"/>
      <c r="C29" s="235"/>
    </row>
    <row r="30" spans="1:6" ht="12.65" customHeight="1" x14ac:dyDescent="0.3">
      <c r="A30" s="180" t="s">
        <v>6</v>
      </c>
      <c r="C30" s="235"/>
    </row>
    <row r="31" spans="1:6" ht="12.65" customHeight="1" x14ac:dyDescent="0.3">
      <c r="A31" s="199" t="s">
        <v>7</v>
      </c>
      <c r="C31" s="235"/>
    </row>
    <row r="32" spans="1:6" ht="12.65" customHeight="1" x14ac:dyDescent="0.3">
      <c r="A32" s="199" t="s">
        <v>8</v>
      </c>
      <c r="C32" s="235"/>
    </row>
    <row r="33" spans="1:83" ht="12.65" customHeight="1" x14ac:dyDescent="0.3">
      <c r="A33" s="198" t="s">
        <v>1236</v>
      </c>
      <c r="C33" s="235"/>
    </row>
    <row r="34" spans="1:83" ht="12.65" customHeight="1" x14ac:dyDescent="0.3">
      <c r="A34" s="199" t="s">
        <v>9</v>
      </c>
      <c r="C34" s="235"/>
    </row>
    <row r="35" spans="1:83" ht="12.65" customHeight="1" x14ac:dyDescent="0.3">
      <c r="A35" s="199"/>
      <c r="C35" s="235"/>
    </row>
    <row r="36" spans="1:83" ht="12.65" customHeight="1" x14ac:dyDescent="0.3">
      <c r="A36" s="198" t="s">
        <v>1237</v>
      </c>
      <c r="C36" s="235"/>
    </row>
    <row r="37" spans="1:83" ht="12.65" customHeight="1" x14ac:dyDescent="0.3">
      <c r="A37" s="199" t="s">
        <v>1229</v>
      </c>
      <c r="C37" s="235"/>
    </row>
    <row r="38" spans="1:83" ht="12" customHeight="1" x14ac:dyDescent="0.3">
      <c r="A38" s="198"/>
      <c r="C38" s="235"/>
    </row>
    <row r="39" spans="1:83" ht="12.65" customHeight="1" x14ac:dyDescent="0.3">
      <c r="A39" s="199"/>
      <c r="C39" s="235"/>
    </row>
    <row r="40" spans="1:83" ht="12" customHeight="1" x14ac:dyDescent="0.3">
      <c r="A40" s="199"/>
      <c r="C40" s="235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5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>
        <v>274882.09000000003</v>
      </c>
      <c r="F47" s="184"/>
      <c r="G47" s="184"/>
      <c r="H47" s="184"/>
      <c r="I47" s="184"/>
      <c r="J47" s="184"/>
      <c r="K47" s="184"/>
      <c r="L47" s="184"/>
      <c r="M47" s="184"/>
      <c r="N47" s="184">
        <v>94733.67</v>
      </c>
      <c r="O47" s="184"/>
      <c r="P47" s="184">
        <v>167706.37</v>
      </c>
      <c r="Q47" s="184"/>
      <c r="R47" s="184">
        <v>36514.49</v>
      </c>
      <c r="S47" s="184"/>
      <c r="T47" s="184"/>
      <c r="U47" s="184">
        <v>99234.37</v>
      </c>
      <c r="V47" s="184"/>
      <c r="W47" s="184"/>
      <c r="X47" s="184">
        <v>278.37</v>
      </c>
      <c r="Y47" s="184">
        <v>138068.53</v>
      </c>
      <c r="Z47" s="184"/>
      <c r="AA47" s="184"/>
      <c r="AB47" s="184">
        <v>88193.95</v>
      </c>
      <c r="AC47" s="184">
        <v>6399.36</v>
      </c>
      <c r="AD47" s="184"/>
      <c r="AE47" s="184">
        <v>179516.17</v>
      </c>
      <c r="AF47" s="184"/>
      <c r="AG47" s="184">
        <v>293925.57</v>
      </c>
      <c r="AH47" s="184"/>
      <c r="AI47" s="184"/>
      <c r="AJ47" s="184">
        <v>719350.59</v>
      </c>
      <c r="AK47" s="184"/>
      <c r="AL47" s="184"/>
      <c r="AM47" s="184"/>
      <c r="AN47" s="184"/>
      <c r="AO47" s="184"/>
      <c r="AP47" s="184"/>
      <c r="AQ47" s="184"/>
      <c r="AR47" s="184">
        <v>87620.58</v>
      </c>
      <c r="AS47" s="184"/>
      <c r="AT47" s="184"/>
      <c r="AU47" s="184"/>
      <c r="AV47" s="184"/>
      <c r="AW47" s="184"/>
      <c r="AX47" s="184"/>
      <c r="AY47" s="184">
        <v>96226.87</v>
      </c>
      <c r="AZ47" s="184"/>
      <c r="BA47" s="184"/>
      <c r="BB47" s="184"/>
      <c r="BC47" s="184"/>
      <c r="BD47" s="184">
        <v>21059.42</v>
      </c>
      <c r="BE47" s="184">
        <v>110484.4</v>
      </c>
      <c r="BF47" s="184">
        <v>87156.31</v>
      </c>
      <c r="BG47" s="184"/>
      <c r="BH47" s="184">
        <v>118187.97</v>
      </c>
      <c r="BI47" s="184"/>
      <c r="BJ47" s="184">
        <v>34679.15</v>
      </c>
      <c r="BK47" s="184">
        <v>183712.74</v>
      </c>
      <c r="BL47" s="184">
        <v>42253.9</v>
      </c>
      <c r="BM47" s="184"/>
      <c r="BN47" s="184">
        <v>285541</v>
      </c>
      <c r="BO47" s="184"/>
      <c r="BP47" s="184"/>
      <c r="BQ47" s="184"/>
      <c r="BR47" s="184"/>
      <c r="BS47" s="184"/>
      <c r="BT47" s="184"/>
      <c r="BU47" s="184"/>
      <c r="BV47" s="184">
        <v>125703.78</v>
      </c>
      <c r="BW47" s="184"/>
      <c r="BX47" s="184"/>
      <c r="BY47" s="184"/>
      <c r="BZ47" s="184"/>
      <c r="CA47" s="184"/>
      <c r="CB47" s="184"/>
      <c r="CC47" s="184">
        <v>80727.67</v>
      </c>
      <c r="CD47" s="195"/>
      <c r="CE47" s="195">
        <f>SUM(C47:CC47)</f>
        <v>3372157.3199999994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>
        <v>123458.58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>
        <v>1191813.4099999999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1315271.99</v>
      </c>
    </row>
    <row r="52" spans="1:84" ht="12.65" customHeight="1" x14ac:dyDescent="0.3">
      <c r="A52" s="171" t="s">
        <v>208</v>
      </c>
      <c r="B52" s="184"/>
      <c r="C52" s="195" t="e">
        <f>ROUND((B52/(CE76+CF76)*C76),0)</f>
        <v>#DIV/0!</v>
      </c>
      <c r="D52" s="195" t="e">
        <f>ROUND((B52/(CE76+CF76)*D76),0)</f>
        <v>#DIV/0!</v>
      </c>
      <c r="E52" s="195" t="e">
        <f>ROUND((B52/(CE76+CF76)*E76),0)</f>
        <v>#DIV/0!</v>
      </c>
      <c r="F52" s="195" t="e">
        <f>ROUND((B52/(CE76+CF76)*F76),0)</f>
        <v>#DIV/0!</v>
      </c>
      <c r="G52" s="195" t="e">
        <f>ROUND((B52/(CE76+CF76)*G76),0)</f>
        <v>#DIV/0!</v>
      </c>
      <c r="H52" s="195" t="e">
        <f>ROUND((B52/(CE76+CF76)*H76),0)</f>
        <v>#DIV/0!</v>
      </c>
      <c r="I52" s="195" t="e">
        <f>ROUND((B52/(CE76+CF76)*I76),0)</f>
        <v>#DIV/0!</v>
      </c>
      <c r="J52" s="195" t="e">
        <f>ROUND((B52/(CE76+CF76)*J76),0)</f>
        <v>#DIV/0!</v>
      </c>
      <c r="K52" s="195" t="e">
        <f>ROUND((B52/(CE76+CF76)*K76),0)</f>
        <v>#DIV/0!</v>
      </c>
      <c r="L52" s="195" t="e">
        <f>ROUND((B52/(CE76+CF76)*L76),0)</f>
        <v>#DIV/0!</v>
      </c>
      <c r="M52" s="195" t="e">
        <f>ROUND((B52/(CE76+CF76)*M76),0)</f>
        <v>#DIV/0!</v>
      </c>
      <c r="N52" s="195" t="e">
        <f>ROUND((B52/(CE76+CF76)*N76),0)</f>
        <v>#DIV/0!</v>
      </c>
      <c r="O52" s="195" t="e">
        <f>ROUND((B52/(CE76+CF76)*O76),0)</f>
        <v>#DIV/0!</v>
      </c>
      <c r="P52" s="195" t="e">
        <f>ROUND((B52/(CE76+CF76)*P76),0)</f>
        <v>#DIV/0!</v>
      </c>
      <c r="Q52" s="195" t="e">
        <f>ROUND((B52/(CE76+CF76)*Q76),0)</f>
        <v>#DIV/0!</v>
      </c>
      <c r="R52" s="195" t="e">
        <f>ROUND((B52/(CE76+CF76)*R76),0)</f>
        <v>#DIV/0!</v>
      </c>
      <c r="S52" s="195" t="e">
        <f>ROUND((B52/(CE76+CF76)*S76),0)</f>
        <v>#DIV/0!</v>
      </c>
      <c r="T52" s="195" t="e">
        <f>ROUND((B52/(CE76+CF76)*T76),0)</f>
        <v>#DIV/0!</v>
      </c>
      <c r="U52" s="195" t="e">
        <f>ROUND((B52/(CE76+CF76)*U76),0)</f>
        <v>#DIV/0!</v>
      </c>
      <c r="V52" s="195" t="e">
        <f>ROUND((B52/(CE76+CF76)*V76),0)</f>
        <v>#DIV/0!</v>
      </c>
      <c r="W52" s="195" t="e">
        <f>ROUND((B52/(CE76+CF76)*W76),0)</f>
        <v>#DIV/0!</v>
      </c>
      <c r="X52" s="195" t="e">
        <f>ROUND((B52/(CE76+CF76)*X76),0)</f>
        <v>#DIV/0!</v>
      </c>
      <c r="Y52" s="195" t="e">
        <f>ROUND((B52/(CE76+CF76)*Y76),0)</f>
        <v>#DIV/0!</v>
      </c>
      <c r="Z52" s="195" t="e">
        <f>ROUND((B52/(CE76+CF76)*Z76),0)</f>
        <v>#DIV/0!</v>
      </c>
      <c r="AA52" s="195" t="e">
        <f>ROUND((B52/(CE76+CF76)*AA76),0)</f>
        <v>#DIV/0!</v>
      </c>
      <c r="AB52" s="195" t="e">
        <f>ROUND((B52/(CE76+CF76)*AB76),0)</f>
        <v>#DIV/0!</v>
      </c>
      <c r="AC52" s="195" t="e">
        <f>ROUND((B52/(CE76+CF76)*AC76),0)</f>
        <v>#DIV/0!</v>
      </c>
      <c r="AD52" s="195" t="e">
        <f>ROUND((B52/(CE76+CF76)*AD76),0)</f>
        <v>#DIV/0!</v>
      </c>
      <c r="AE52" s="195" t="e">
        <f>ROUND((B52/(CE76+CF76)*AE76),0)</f>
        <v>#DIV/0!</v>
      </c>
      <c r="AF52" s="195" t="e">
        <f>ROUND((B52/(CE76+CF76)*AF76),0)</f>
        <v>#DIV/0!</v>
      </c>
      <c r="AG52" s="195" t="e">
        <f>ROUND((B52/(CE76+CF76)*AG76),0)</f>
        <v>#DIV/0!</v>
      </c>
      <c r="AH52" s="195" t="e">
        <f>ROUND((B52/(CE76+CF76)*AH76),0)</f>
        <v>#DIV/0!</v>
      </c>
      <c r="AI52" s="195" t="e">
        <f>ROUND((B52/(CE76+CF76)*AI76),0)</f>
        <v>#DIV/0!</v>
      </c>
      <c r="AJ52" s="195" t="e">
        <f>ROUND((B52/(CE76+CF76)*AJ76),0)</f>
        <v>#DIV/0!</v>
      </c>
      <c r="AK52" s="195" t="e">
        <f>ROUND((B52/(CE76+CF76)*AK76),0)</f>
        <v>#DIV/0!</v>
      </c>
      <c r="AL52" s="195" t="e">
        <f>ROUND((B52/(CE76+CF76)*AL76),0)</f>
        <v>#DIV/0!</v>
      </c>
      <c r="AM52" s="195" t="e">
        <f>ROUND((B52/(CE76+CF76)*AM76),0)</f>
        <v>#DIV/0!</v>
      </c>
      <c r="AN52" s="195" t="e">
        <f>ROUND((B52/(CE76+CF76)*AN76),0)</f>
        <v>#DIV/0!</v>
      </c>
      <c r="AO52" s="195" t="e">
        <f>ROUND((B52/(CE76+CF76)*AO76),0)</f>
        <v>#DIV/0!</v>
      </c>
      <c r="AP52" s="195" t="e">
        <f>ROUND((B52/(CE76+CF76)*AP76),0)</f>
        <v>#DIV/0!</v>
      </c>
      <c r="AQ52" s="195" t="e">
        <f>ROUND((B52/(CE76+CF76)*AQ76),0)</f>
        <v>#DIV/0!</v>
      </c>
      <c r="AR52" s="195" t="e">
        <f>ROUND((B52/(CE76+CF76)*AR76),0)</f>
        <v>#DIV/0!</v>
      </c>
      <c r="AS52" s="195" t="e">
        <f>ROUND((B52/(CE76+CF76)*AS76),0)</f>
        <v>#DIV/0!</v>
      </c>
      <c r="AT52" s="195" t="e">
        <f>ROUND((B52/(CE76+CF76)*AT76),0)</f>
        <v>#DIV/0!</v>
      </c>
      <c r="AU52" s="195" t="e">
        <f>ROUND((B52/(CE76+CF76)*AU76),0)</f>
        <v>#DIV/0!</v>
      </c>
      <c r="AV52" s="195" t="e">
        <f>ROUND((B52/(CE76+CF76)*AV76),0)</f>
        <v>#DIV/0!</v>
      </c>
      <c r="AW52" s="195" t="e">
        <f>ROUND((B52/(CE76+CF76)*AW76),0)</f>
        <v>#DIV/0!</v>
      </c>
      <c r="AX52" s="195" t="e">
        <f>ROUND((B52/(CE76+CF76)*AX76),0)</f>
        <v>#DIV/0!</v>
      </c>
      <c r="AY52" s="195" t="e">
        <f>ROUND((B52/(CE76+CF76)*AY76),0)</f>
        <v>#DIV/0!</v>
      </c>
      <c r="AZ52" s="195" t="e">
        <f>ROUND((B52/(CE76+CF76)*AZ76),0)</f>
        <v>#DIV/0!</v>
      </c>
      <c r="BA52" s="195" t="e">
        <f>ROUND((B52/(CE76+CF76)*BA76),0)</f>
        <v>#DIV/0!</v>
      </c>
      <c r="BB52" s="195" t="e">
        <f>ROUND((B52/(CE76+CF76)*BB76),0)</f>
        <v>#DIV/0!</v>
      </c>
      <c r="BC52" s="195" t="e">
        <f>ROUND((B52/(CE76+CF76)*BC76),0)</f>
        <v>#DIV/0!</v>
      </c>
      <c r="BD52" s="195" t="e">
        <f>ROUND((B52/(CE76+CF76)*BD76),0)</f>
        <v>#DIV/0!</v>
      </c>
      <c r="BE52" s="195" t="e">
        <f>ROUND((B52/(CE76+CF76)*BE76),0)</f>
        <v>#DIV/0!</v>
      </c>
      <c r="BF52" s="195" t="e">
        <f>ROUND((B52/(CE76+CF76)*BF76),0)</f>
        <v>#DIV/0!</v>
      </c>
      <c r="BG52" s="195" t="e">
        <f>ROUND((B52/(CE76+CF76)*BG76),0)</f>
        <v>#DIV/0!</v>
      </c>
      <c r="BH52" s="195" t="e">
        <f>ROUND((B52/(CE76+CF76)*BH76),0)</f>
        <v>#DIV/0!</v>
      </c>
      <c r="BI52" s="195" t="e">
        <f>ROUND((B52/(CE76+CF76)*BI76),0)</f>
        <v>#DIV/0!</v>
      </c>
      <c r="BJ52" s="195" t="e">
        <f>ROUND((B52/(CE76+CF76)*BJ76),0)</f>
        <v>#DIV/0!</v>
      </c>
      <c r="BK52" s="195" t="e">
        <f>ROUND((B52/(CE76+CF76)*BK76),0)</f>
        <v>#DIV/0!</v>
      </c>
      <c r="BL52" s="195" t="e">
        <f>ROUND((B52/(CE76+CF76)*BL76),0)</f>
        <v>#DIV/0!</v>
      </c>
      <c r="BM52" s="195" t="e">
        <f>ROUND((B52/(CE76+CF76)*BM76),0)</f>
        <v>#DIV/0!</v>
      </c>
      <c r="BN52" s="195" t="e">
        <f>ROUND((B52/(CE76+CF76)*BN76),0)</f>
        <v>#DIV/0!</v>
      </c>
      <c r="BO52" s="195" t="e">
        <f>ROUND((B52/(CE76+CF76)*BO76),0)</f>
        <v>#DIV/0!</v>
      </c>
      <c r="BP52" s="195" t="e">
        <f>ROUND((B52/(CE76+CF76)*BP76),0)</f>
        <v>#DIV/0!</v>
      </c>
      <c r="BQ52" s="195" t="e">
        <f>ROUND((B52/(CE76+CF76)*BQ76),0)</f>
        <v>#DIV/0!</v>
      </c>
      <c r="BR52" s="195" t="e">
        <f>ROUND((B52/(CE76+CF76)*BR76),0)</f>
        <v>#DIV/0!</v>
      </c>
      <c r="BS52" s="195" t="e">
        <f>ROUND((B52/(CE76+CF76)*BS76),0)</f>
        <v>#DIV/0!</v>
      </c>
      <c r="BT52" s="195" t="e">
        <f>ROUND((B52/(CE76+CF76)*BT76),0)</f>
        <v>#DIV/0!</v>
      </c>
      <c r="BU52" s="195" t="e">
        <f>ROUND((B52/(CE76+CF76)*BU76),0)</f>
        <v>#DIV/0!</v>
      </c>
      <c r="BV52" s="195" t="e">
        <f>ROUND((B52/(CE76+CF76)*BV76),0)</f>
        <v>#DIV/0!</v>
      </c>
      <c r="BW52" s="195" t="e">
        <f>ROUND((B52/(CE76+CF76)*BW76),0)</f>
        <v>#DIV/0!</v>
      </c>
      <c r="BX52" s="195" t="e">
        <f>ROUND((B52/(CE76+CF76)*BX76),0)</f>
        <v>#DIV/0!</v>
      </c>
      <c r="BY52" s="195" t="e">
        <f>ROUND((B52/(CE76+CF76)*BY76),0)</f>
        <v>#DIV/0!</v>
      </c>
      <c r="BZ52" s="195" t="e">
        <f>ROUND((B52/(CE76+CF76)*BZ76),0)</f>
        <v>#DIV/0!</v>
      </c>
      <c r="CA52" s="195" t="e">
        <f>ROUND((B52/(CE76+CF76)*CA76),0)</f>
        <v>#DIV/0!</v>
      </c>
      <c r="CB52" s="195" t="e">
        <f>ROUND((B52/(CE76+CF76)*CB76),0)</f>
        <v>#DIV/0!</v>
      </c>
      <c r="CC52" s="195" t="e">
        <f>ROUND((B52/(CE76+CF76)*CC76),0)</f>
        <v>#DIV/0!</v>
      </c>
      <c r="CD52" s="195"/>
      <c r="CE52" s="195" t="e">
        <f>SUM(C52:CD52)</f>
        <v>#DIV/0!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/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>
        <v>15.9</v>
      </c>
      <c r="F60" s="223"/>
      <c r="G60" s="187"/>
      <c r="H60" s="187"/>
      <c r="I60" s="187"/>
      <c r="J60" s="223"/>
      <c r="K60" s="187"/>
      <c r="L60" s="187"/>
      <c r="M60" s="187"/>
      <c r="N60" s="187">
        <v>5.5</v>
      </c>
      <c r="O60" s="187"/>
      <c r="P60" s="221">
        <v>6.5</v>
      </c>
      <c r="Q60" s="221"/>
      <c r="R60" s="221">
        <v>0.9</v>
      </c>
      <c r="S60" s="221"/>
      <c r="T60" s="221"/>
      <c r="U60" s="221">
        <v>6.6</v>
      </c>
      <c r="V60" s="221"/>
      <c r="W60" s="221"/>
      <c r="X60" s="221">
        <v>1</v>
      </c>
      <c r="Y60" s="221">
        <v>6.3</v>
      </c>
      <c r="Z60" s="221"/>
      <c r="AA60" s="221"/>
      <c r="AB60" s="221">
        <v>6.3</v>
      </c>
      <c r="AC60" s="221"/>
      <c r="AD60" s="221"/>
      <c r="AE60" s="221">
        <v>8.8000000000000007</v>
      </c>
      <c r="AF60" s="221"/>
      <c r="AG60" s="221">
        <v>15</v>
      </c>
      <c r="AH60" s="221"/>
      <c r="AI60" s="221"/>
      <c r="AJ60" s="221">
        <v>41.7</v>
      </c>
      <c r="AK60" s="221"/>
      <c r="AL60" s="221"/>
      <c r="AM60" s="221"/>
      <c r="AN60" s="221"/>
      <c r="AO60" s="221"/>
      <c r="AP60" s="221"/>
      <c r="AQ60" s="221"/>
      <c r="AR60" s="221">
        <v>6.7</v>
      </c>
      <c r="AS60" s="221"/>
      <c r="AT60" s="221"/>
      <c r="AU60" s="221"/>
      <c r="AV60" s="221"/>
      <c r="AW60" s="221"/>
      <c r="AX60" s="221"/>
      <c r="AY60" s="221">
        <v>8.8000000000000007</v>
      </c>
      <c r="AZ60" s="221"/>
      <c r="BA60" s="221"/>
      <c r="BB60" s="221"/>
      <c r="BC60" s="221"/>
      <c r="BD60" s="221">
        <v>1</v>
      </c>
      <c r="BE60" s="221">
        <v>7.4</v>
      </c>
      <c r="BF60" s="221">
        <v>9.4</v>
      </c>
      <c r="BG60" s="221"/>
      <c r="BH60" s="221">
        <v>7</v>
      </c>
      <c r="BI60" s="221"/>
      <c r="BJ60" s="221">
        <v>1.6</v>
      </c>
      <c r="BK60" s="221">
        <v>11.2</v>
      </c>
      <c r="BL60" s="221">
        <v>7.6</v>
      </c>
      <c r="BM60" s="221"/>
      <c r="BN60" s="221">
        <v>12.6</v>
      </c>
      <c r="BO60" s="221"/>
      <c r="BP60" s="221"/>
      <c r="BQ60" s="221"/>
      <c r="BR60" s="221"/>
      <c r="BS60" s="221"/>
      <c r="BT60" s="221"/>
      <c r="BU60" s="221"/>
      <c r="BV60" s="221">
        <v>7.8</v>
      </c>
      <c r="BW60" s="221"/>
      <c r="BX60" s="221"/>
      <c r="BY60" s="221"/>
      <c r="BZ60" s="221"/>
      <c r="CA60" s="221"/>
      <c r="CB60" s="221"/>
      <c r="CC60" s="221">
        <v>4</v>
      </c>
      <c r="CD60" s="249" t="s">
        <v>221</v>
      </c>
      <c r="CE60" s="251">
        <f t="shared" ref="CE60:CE70" si="0">SUM(C60:CD60)</f>
        <v>199.6</v>
      </c>
    </row>
    <row r="61" spans="1:84" ht="12.65" customHeight="1" x14ac:dyDescent="0.3">
      <c r="A61" s="171" t="s">
        <v>235</v>
      </c>
      <c r="B61" s="175"/>
      <c r="C61" s="184"/>
      <c r="D61" s="184"/>
      <c r="E61" s="184">
        <v>1142922.26</v>
      </c>
      <c r="F61" s="185"/>
      <c r="G61" s="184"/>
      <c r="H61" s="184"/>
      <c r="I61" s="185"/>
      <c r="J61" s="185"/>
      <c r="K61" s="185"/>
      <c r="L61" s="185"/>
      <c r="M61" s="184"/>
      <c r="N61" s="184">
        <v>441808.1</v>
      </c>
      <c r="O61" s="184"/>
      <c r="P61" s="185">
        <v>970389.34</v>
      </c>
      <c r="Q61" s="185"/>
      <c r="R61" s="185">
        <v>212686.02</v>
      </c>
      <c r="S61" s="185"/>
      <c r="T61" s="185"/>
      <c r="U61" s="185">
        <v>663280.52</v>
      </c>
      <c r="V61" s="185"/>
      <c r="W61" s="185"/>
      <c r="X61" s="185">
        <v>82212.87</v>
      </c>
      <c r="Y61" s="185">
        <v>631800.89</v>
      </c>
      <c r="Z61" s="185"/>
      <c r="AA61" s="185"/>
      <c r="AB61" s="185">
        <v>576300.63</v>
      </c>
      <c r="AC61" s="185">
        <v>9291.1299999999992</v>
      </c>
      <c r="AD61" s="185"/>
      <c r="AE61" s="185">
        <v>650673.94999999995</v>
      </c>
      <c r="AF61" s="185"/>
      <c r="AG61" s="185">
        <v>2027065.41</v>
      </c>
      <c r="AH61" s="185"/>
      <c r="AI61" s="185"/>
      <c r="AJ61" s="185">
        <v>3719961.63</v>
      </c>
      <c r="AK61" s="185"/>
      <c r="AL61" s="185"/>
      <c r="AM61" s="185"/>
      <c r="AN61" s="185"/>
      <c r="AO61" s="185"/>
      <c r="AP61" s="185"/>
      <c r="AQ61" s="185"/>
      <c r="AR61" s="185">
        <v>513512.1</v>
      </c>
      <c r="AS61" s="185"/>
      <c r="AT61" s="185"/>
      <c r="AU61" s="185"/>
      <c r="AV61" s="185"/>
      <c r="AW61" s="185"/>
      <c r="AX61" s="185"/>
      <c r="AY61" s="185">
        <v>311644.07</v>
      </c>
      <c r="AZ61" s="185"/>
      <c r="BA61" s="185"/>
      <c r="BB61" s="185"/>
      <c r="BC61" s="185"/>
      <c r="BD61" s="185">
        <v>60235.53</v>
      </c>
      <c r="BE61" s="185">
        <v>447602.02</v>
      </c>
      <c r="BF61" s="185">
        <v>369635.86</v>
      </c>
      <c r="BG61" s="185"/>
      <c r="BH61" s="185">
        <v>523865.92</v>
      </c>
      <c r="BI61" s="185"/>
      <c r="BJ61" s="185">
        <v>155285.32</v>
      </c>
      <c r="BK61" s="185">
        <v>582515.81000000006</v>
      </c>
      <c r="BL61" s="185">
        <v>208984.04</v>
      </c>
      <c r="BM61" s="185"/>
      <c r="BN61" s="185">
        <v>1147901.33</v>
      </c>
      <c r="BO61" s="185"/>
      <c r="BP61" s="185"/>
      <c r="BQ61" s="185"/>
      <c r="BR61" s="185"/>
      <c r="BS61" s="185"/>
      <c r="BT61" s="185"/>
      <c r="BU61" s="185"/>
      <c r="BV61" s="185">
        <v>362234.37</v>
      </c>
      <c r="BW61" s="185"/>
      <c r="BX61" s="185"/>
      <c r="BY61" s="185"/>
      <c r="BZ61" s="185"/>
      <c r="CA61" s="185"/>
      <c r="CB61" s="185"/>
      <c r="CC61" s="185">
        <v>319641</v>
      </c>
      <c r="CD61" s="249" t="s">
        <v>221</v>
      </c>
      <c r="CE61" s="195">
        <f t="shared" si="0"/>
        <v>16131450.119999997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274882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94734</v>
      </c>
      <c r="O62" s="195">
        <f t="shared" si="1"/>
        <v>0</v>
      </c>
      <c r="P62" s="195">
        <f t="shared" si="1"/>
        <v>167706</v>
      </c>
      <c r="Q62" s="195">
        <f t="shared" si="1"/>
        <v>0</v>
      </c>
      <c r="R62" s="195">
        <f t="shared" si="1"/>
        <v>36514</v>
      </c>
      <c r="S62" s="195">
        <f t="shared" si="1"/>
        <v>0</v>
      </c>
      <c r="T62" s="195">
        <f t="shared" si="1"/>
        <v>0</v>
      </c>
      <c r="U62" s="195">
        <f t="shared" si="1"/>
        <v>99234</v>
      </c>
      <c r="V62" s="195">
        <f t="shared" si="1"/>
        <v>0</v>
      </c>
      <c r="W62" s="195">
        <f t="shared" si="1"/>
        <v>0</v>
      </c>
      <c r="X62" s="195">
        <f t="shared" si="1"/>
        <v>278</v>
      </c>
      <c r="Y62" s="195">
        <f t="shared" si="1"/>
        <v>138069</v>
      </c>
      <c r="Z62" s="195">
        <f t="shared" si="1"/>
        <v>0</v>
      </c>
      <c r="AA62" s="195">
        <f t="shared" si="1"/>
        <v>0</v>
      </c>
      <c r="AB62" s="195">
        <f t="shared" si="1"/>
        <v>88194</v>
      </c>
      <c r="AC62" s="195">
        <f t="shared" si="1"/>
        <v>6399</v>
      </c>
      <c r="AD62" s="195">
        <f t="shared" si="1"/>
        <v>0</v>
      </c>
      <c r="AE62" s="195">
        <f t="shared" si="1"/>
        <v>179516</v>
      </c>
      <c r="AF62" s="195">
        <f t="shared" si="1"/>
        <v>0</v>
      </c>
      <c r="AG62" s="195">
        <f t="shared" si="1"/>
        <v>293926</v>
      </c>
      <c r="AH62" s="195">
        <f t="shared" si="1"/>
        <v>0</v>
      </c>
      <c r="AI62" s="195">
        <f t="shared" si="1"/>
        <v>0</v>
      </c>
      <c r="AJ62" s="195">
        <f t="shared" si="1"/>
        <v>719351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87621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96227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21059</v>
      </c>
      <c r="BE62" s="195">
        <f t="shared" si="1"/>
        <v>110484</v>
      </c>
      <c r="BF62" s="195">
        <f t="shared" si="1"/>
        <v>87156</v>
      </c>
      <c r="BG62" s="195">
        <f t="shared" si="1"/>
        <v>0</v>
      </c>
      <c r="BH62" s="195">
        <f t="shared" si="1"/>
        <v>118188</v>
      </c>
      <c r="BI62" s="195">
        <f t="shared" si="1"/>
        <v>0</v>
      </c>
      <c r="BJ62" s="195">
        <f t="shared" si="1"/>
        <v>34679</v>
      </c>
      <c r="BK62" s="195">
        <f t="shared" si="1"/>
        <v>183713</v>
      </c>
      <c r="BL62" s="195">
        <f t="shared" si="1"/>
        <v>42254</v>
      </c>
      <c r="BM62" s="195">
        <f t="shared" si="1"/>
        <v>0</v>
      </c>
      <c r="BN62" s="195">
        <f t="shared" si="1"/>
        <v>285541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125704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80728</v>
      </c>
      <c r="CD62" s="249" t="s">
        <v>221</v>
      </c>
      <c r="CE62" s="195">
        <f t="shared" si="0"/>
        <v>3372157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>
        <v>1737188.1</v>
      </c>
      <c r="F63" s="185"/>
      <c r="G63" s="184"/>
      <c r="H63" s="184"/>
      <c r="I63" s="185"/>
      <c r="J63" s="185"/>
      <c r="K63" s="185"/>
      <c r="L63" s="185"/>
      <c r="M63" s="184"/>
      <c r="N63" s="184">
        <v>4815</v>
      </c>
      <c r="O63" s="184"/>
      <c r="P63" s="185">
        <v>148711.4</v>
      </c>
      <c r="Q63" s="185"/>
      <c r="R63" s="185">
        <v>82598.259999999995</v>
      </c>
      <c r="S63" s="185"/>
      <c r="T63" s="185"/>
      <c r="U63" s="185">
        <v>373570.5</v>
      </c>
      <c r="V63" s="185"/>
      <c r="W63" s="185">
        <v>46549.04</v>
      </c>
      <c r="X63" s="185">
        <v>104960.88</v>
      </c>
      <c r="Y63" s="185">
        <v>223483.29</v>
      </c>
      <c r="Z63" s="185"/>
      <c r="AA63" s="185"/>
      <c r="AB63" s="185">
        <v>117325.98</v>
      </c>
      <c r="AC63" s="185"/>
      <c r="AD63" s="185"/>
      <c r="AE63" s="185">
        <v>240157.4</v>
      </c>
      <c r="AF63" s="185"/>
      <c r="AG63" s="185">
        <v>240596.51</v>
      </c>
      <c r="AH63" s="185"/>
      <c r="AI63" s="185"/>
      <c r="AJ63" s="185">
        <v>141754.32</v>
      </c>
      <c r="AK63" s="185">
        <v>10543.19</v>
      </c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14646.59</v>
      </c>
      <c r="AZ63" s="185"/>
      <c r="BA63" s="185"/>
      <c r="BB63" s="185"/>
      <c r="BC63" s="185"/>
      <c r="BD63" s="185">
        <v>32733</v>
      </c>
      <c r="BE63" s="185">
        <v>23645.02</v>
      </c>
      <c r="BF63" s="185"/>
      <c r="BG63" s="185"/>
      <c r="BH63" s="185"/>
      <c r="BI63" s="185"/>
      <c r="BJ63" s="185"/>
      <c r="BK63" s="185">
        <v>26453.57</v>
      </c>
      <c r="BL63" s="185">
        <v>61060.9</v>
      </c>
      <c r="BM63" s="185"/>
      <c r="BN63" s="185">
        <v>10415.34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3641208.2899999986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>
        <v>476495.56</v>
      </c>
      <c r="F64" s="185"/>
      <c r="G64" s="184"/>
      <c r="H64" s="184"/>
      <c r="I64" s="185"/>
      <c r="J64" s="185"/>
      <c r="K64" s="185"/>
      <c r="L64" s="185"/>
      <c r="M64" s="184"/>
      <c r="N64" s="184">
        <v>1784.94</v>
      </c>
      <c r="O64" s="184"/>
      <c r="P64" s="185">
        <v>130239.45</v>
      </c>
      <c r="Q64" s="185"/>
      <c r="R64" s="185">
        <v>8691.48</v>
      </c>
      <c r="S64" s="185"/>
      <c r="T64" s="185"/>
      <c r="U64" s="185">
        <v>519569.44</v>
      </c>
      <c r="V64" s="185"/>
      <c r="W64" s="185"/>
      <c r="X64" s="185">
        <v>26668.89</v>
      </c>
      <c r="Y64" s="185">
        <v>26650.82</v>
      </c>
      <c r="Z64" s="185"/>
      <c r="AA64" s="185"/>
      <c r="AB64" s="185">
        <v>1006750.27</v>
      </c>
      <c r="AC64" s="185">
        <v>135.12</v>
      </c>
      <c r="AD64" s="185"/>
      <c r="AE64" s="185">
        <v>27769.31</v>
      </c>
      <c r="AF64" s="185"/>
      <c r="AG64" s="185">
        <v>98009.81</v>
      </c>
      <c r="AH64" s="185"/>
      <c r="AI64" s="185"/>
      <c r="AJ64" s="185">
        <v>206056.5</v>
      </c>
      <c r="AK64" s="185">
        <v>49.84</v>
      </c>
      <c r="AL64" s="185"/>
      <c r="AM64" s="185"/>
      <c r="AN64" s="185"/>
      <c r="AO64" s="185"/>
      <c r="AP64" s="185"/>
      <c r="AQ64" s="185"/>
      <c r="AR64" s="185">
        <v>39470.75</v>
      </c>
      <c r="AS64" s="185"/>
      <c r="AT64" s="185"/>
      <c r="AU64" s="185"/>
      <c r="AV64" s="185"/>
      <c r="AW64" s="185"/>
      <c r="AX64" s="185"/>
      <c r="AY64" s="185">
        <v>198654.59</v>
      </c>
      <c r="AZ64" s="185"/>
      <c r="BA64" s="185"/>
      <c r="BB64" s="185"/>
      <c r="BC64" s="185"/>
      <c r="BD64" s="185">
        <v>1631.15</v>
      </c>
      <c r="BE64" s="185">
        <v>48785.73</v>
      </c>
      <c r="BF64" s="185">
        <v>67521.36</v>
      </c>
      <c r="BG64" s="185"/>
      <c r="BH64" s="185">
        <v>115914.44</v>
      </c>
      <c r="BI64" s="185"/>
      <c r="BJ64" s="185">
        <v>1469.25</v>
      </c>
      <c r="BK64" s="185">
        <v>10428.950000000001</v>
      </c>
      <c r="BL64" s="185">
        <v>9477.4699999999993</v>
      </c>
      <c r="BM64" s="185"/>
      <c r="BN64" s="185">
        <v>235030.8</v>
      </c>
      <c r="BO64" s="185"/>
      <c r="BP64" s="185"/>
      <c r="BQ64" s="185"/>
      <c r="BR64" s="185"/>
      <c r="BS64" s="185"/>
      <c r="BT64" s="185"/>
      <c r="BU64" s="185"/>
      <c r="BV64" s="185">
        <v>1739.91</v>
      </c>
      <c r="BW64" s="185"/>
      <c r="BX64" s="185"/>
      <c r="BY64" s="185"/>
      <c r="BZ64" s="185"/>
      <c r="CA64" s="185"/>
      <c r="CB64" s="185"/>
      <c r="CC64" s="185">
        <v>495.45</v>
      </c>
      <c r="CD64" s="249" t="s">
        <v>221</v>
      </c>
      <c r="CE64" s="195">
        <f t="shared" si="0"/>
        <v>3259491.28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>
        <v>7988.49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>
        <v>787.83</v>
      </c>
      <c r="AH65" s="185"/>
      <c r="AI65" s="185"/>
      <c r="AJ65" s="185">
        <v>41412.949999999997</v>
      </c>
      <c r="AK65" s="185"/>
      <c r="AL65" s="185"/>
      <c r="AM65" s="185"/>
      <c r="AN65" s="185"/>
      <c r="AO65" s="185"/>
      <c r="AP65" s="185"/>
      <c r="AQ65" s="185"/>
      <c r="AR65" s="185">
        <v>644.35</v>
      </c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246568.63</v>
      </c>
      <c r="BF65" s="185">
        <v>617.27</v>
      </c>
      <c r="BG65" s="185"/>
      <c r="BH65" s="185">
        <v>2294.63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300314.15000000002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>
        <v>58070.98</v>
      </c>
      <c r="F66" s="184"/>
      <c r="G66" s="184"/>
      <c r="H66" s="184"/>
      <c r="I66" s="184"/>
      <c r="J66" s="184"/>
      <c r="K66" s="185"/>
      <c r="L66" s="185"/>
      <c r="M66" s="184"/>
      <c r="N66" s="184">
        <v>34.5</v>
      </c>
      <c r="O66" s="185"/>
      <c r="P66" s="185">
        <v>31866.27</v>
      </c>
      <c r="Q66" s="185"/>
      <c r="R66" s="185">
        <v>5195.8100000000004</v>
      </c>
      <c r="S66" s="184"/>
      <c r="T66" s="184"/>
      <c r="U66" s="185">
        <v>353409</v>
      </c>
      <c r="V66" s="185"/>
      <c r="W66" s="185">
        <v>1474.61</v>
      </c>
      <c r="X66" s="185">
        <v>7439.88</v>
      </c>
      <c r="Y66" s="185">
        <v>147995.56</v>
      </c>
      <c r="Z66" s="185"/>
      <c r="AA66" s="185"/>
      <c r="AB66" s="185">
        <v>142091.74</v>
      </c>
      <c r="AC66" s="185">
        <v>110.5</v>
      </c>
      <c r="AD66" s="185"/>
      <c r="AE66" s="185">
        <v>7329.26</v>
      </c>
      <c r="AF66" s="185"/>
      <c r="AG66" s="185">
        <v>26907.360000000001</v>
      </c>
      <c r="AH66" s="185"/>
      <c r="AI66" s="185"/>
      <c r="AJ66" s="185">
        <v>158759</v>
      </c>
      <c r="AK66" s="185"/>
      <c r="AL66" s="185"/>
      <c r="AM66" s="185"/>
      <c r="AN66" s="185"/>
      <c r="AO66" s="185"/>
      <c r="AP66" s="185"/>
      <c r="AQ66" s="185"/>
      <c r="AR66" s="185">
        <v>12476.89</v>
      </c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>
        <v>16286</v>
      </c>
      <c r="BE66" s="185">
        <v>60624</v>
      </c>
      <c r="BF66" s="185">
        <v>124710.76</v>
      </c>
      <c r="BG66" s="185"/>
      <c r="BH66" s="185">
        <v>1412767.57</v>
      </c>
      <c r="BI66" s="185"/>
      <c r="BJ66" s="185">
        <v>74390.22</v>
      </c>
      <c r="BK66" s="185">
        <v>267776</v>
      </c>
      <c r="BL66" s="185">
        <v>549.01</v>
      </c>
      <c r="BM66" s="185"/>
      <c r="BN66" s="185">
        <v>215014.84</v>
      </c>
      <c r="BO66" s="185"/>
      <c r="BP66" s="185"/>
      <c r="BQ66" s="185"/>
      <c r="BR66" s="185"/>
      <c r="BS66" s="185"/>
      <c r="BT66" s="185"/>
      <c r="BU66" s="185"/>
      <c r="BV66" s="185">
        <v>33832.85</v>
      </c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3159112.61</v>
      </c>
      <c r="CF66" s="252"/>
    </row>
    <row r="67" spans="1:84" ht="12.65" customHeight="1" x14ac:dyDescent="0.3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49" t="s">
        <v>221</v>
      </c>
      <c r="CE67" s="195" t="e">
        <f t="shared" si="0"/>
        <v>#DIV/0!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>
        <v>42220.35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6000.66</v>
      </c>
      <c r="Q68" s="185"/>
      <c r="R68" s="185"/>
      <c r="S68" s="185"/>
      <c r="T68" s="185"/>
      <c r="U68" s="185">
        <v>5756.66</v>
      </c>
      <c r="V68" s="185"/>
      <c r="W68" s="185">
        <v>212950.34</v>
      </c>
      <c r="X68" s="185">
        <v>-9383.1299999999992</v>
      </c>
      <c r="Y68" s="185">
        <v>34135.32</v>
      </c>
      <c r="Z68" s="185"/>
      <c r="AA68" s="185"/>
      <c r="AB68" s="185">
        <v>8542.35</v>
      </c>
      <c r="AC68" s="185"/>
      <c r="AD68" s="185"/>
      <c r="AE68" s="185"/>
      <c r="AF68" s="185"/>
      <c r="AG68" s="185">
        <v>18978.03</v>
      </c>
      <c r="AH68" s="185"/>
      <c r="AI68" s="185"/>
      <c r="AJ68" s="185">
        <v>9868.35</v>
      </c>
      <c r="AK68" s="185"/>
      <c r="AL68" s="185"/>
      <c r="AM68" s="185"/>
      <c r="AN68" s="185"/>
      <c r="AO68" s="185"/>
      <c r="AP68" s="185"/>
      <c r="AQ68" s="185"/>
      <c r="AR68" s="185">
        <v>15726.53</v>
      </c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782.57</v>
      </c>
      <c r="BF68" s="185">
        <v>2373.2600000000002</v>
      </c>
      <c r="BG68" s="185"/>
      <c r="BH68" s="185">
        <v>3702.34</v>
      </c>
      <c r="BI68" s="185"/>
      <c r="BJ68" s="185">
        <v>4512.38</v>
      </c>
      <c r="BK68" s="185">
        <v>3948.54</v>
      </c>
      <c r="BL68" s="185">
        <v>3810.92</v>
      </c>
      <c r="BM68" s="185"/>
      <c r="BN68" s="185">
        <v>25931.35</v>
      </c>
      <c r="BO68" s="185"/>
      <c r="BP68" s="185"/>
      <c r="BQ68" s="185"/>
      <c r="BR68" s="185"/>
      <c r="BS68" s="185"/>
      <c r="BT68" s="185"/>
      <c r="BU68" s="185"/>
      <c r="BV68" s="185">
        <v>4078.28</v>
      </c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393935.1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>
        <v>21968.31</v>
      </c>
      <c r="F69" s="185"/>
      <c r="G69" s="184"/>
      <c r="H69" s="184"/>
      <c r="I69" s="185"/>
      <c r="J69" s="185"/>
      <c r="K69" s="185"/>
      <c r="L69" s="185"/>
      <c r="M69" s="184"/>
      <c r="N69" s="184">
        <v>1036.23</v>
      </c>
      <c r="O69" s="184"/>
      <c r="P69" s="185">
        <v>17056.52</v>
      </c>
      <c r="Q69" s="185"/>
      <c r="R69" s="224">
        <v>1115</v>
      </c>
      <c r="S69" s="185"/>
      <c r="T69" s="184"/>
      <c r="U69" s="185">
        <v>38230.35</v>
      </c>
      <c r="V69" s="185"/>
      <c r="W69" s="184"/>
      <c r="X69" s="185">
        <v>17146.310000000001</v>
      </c>
      <c r="Y69" s="185">
        <v>3604.23</v>
      </c>
      <c r="Z69" s="185"/>
      <c r="AA69" s="185"/>
      <c r="AB69" s="185">
        <v>47075.19</v>
      </c>
      <c r="AC69" s="185"/>
      <c r="AD69" s="185"/>
      <c r="AE69" s="185">
        <v>7033.87</v>
      </c>
      <c r="AF69" s="185"/>
      <c r="AG69" s="185">
        <v>5148.6400000000003</v>
      </c>
      <c r="AH69" s="185"/>
      <c r="AI69" s="185"/>
      <c r="AJ69" s="185">
        <v>131602.20000000001</v>
      </c>
      <c r="AK69" s="185"/>
      <c r="AL69" s="185"/>
      <c r="AM69" s="185"/>
      <c r="AN69" s="185"/>
      <c r="AO69" s="184"/>
      <c r="AP69" s="185"/>
      <c r="AQ69" s="184"/>
      <c r="AR69" s="184">
        <v>11991.71</v>
      </c>
      <c r="AS69" s="184"/>
      <c r="AT69" s="184"/>
      <c r="AU69" s="185"/>
      <c r="AV69" s="185"/>
      <c r="AW69" s="185"/>
      <c r="AX69" s="185"/>
      <c r="AY69" s="185">
        <v>1843.68</v>
      </c>
      <c r="AZ69" s="185"/>
      <c r="BA69" s="185"/>
      <c r="BB69" s="185"/>
      <c r="BC69" s="185"/>
      <c r="BD69" s="185">
        <v>35</v>
      </c>
      <c r="BE69" s="185">
        <v>57430.080000000002</v>
      </c>
      <c r="BF69" s="185"/>
      <c r="BG69" s="185"/>
      <c r="BH69" s="224"/>
      <c r="BI69" s="185"/>
      <c r="BJ69" s="185">
        <v>289.83999999999997</v>
      </c>
      <c r="BK69" s="185">
        <v>27824.05</v>
      </c>
      <c r="BL69" s="185">
        <v>2275.0500000000002</v>
      </c>
      <c r="BM69" s="185"/>
      <c r="BN69" s="185">
        <v>848665</v>
      </c>
      <c r="BO69" s="185"/>
      <c r="BP69" s="185"/>
      <c r="BQ69" s="185"/>
      <c r="BR69" s="185"/>
      <c r="BS69" s="185"/>
      <c r="BT69" s="185"/>
      <c r="BU69" s="185"/>
      <c r="BV69" s="185">
        <v>269.05</v>
      </c>
      <c r="BW69" s="185"/>
      <c r="BX69" s="185"/>
      <c r="BY69" s="185"/>
      <c r="BZ69" s="185"/>
      <c r="CA69" s="185"/>
      <c r="CB69" s="185"/>
      <c r="CC69" s="185">
        <v>576.5</v>
      </c>
      <c r="CD69" s="188"/>
      <c r="CE69" s="195">
        <f t="shared" si="0"/>
        <v>1242216.81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">
      <c r="A71" s="171" t="s">
        <v>243</v>
      </c>
      <c r="B71" s="175"/>
      <c r="C71" s="195" t="e">
        <f>SUM(C61:C68)+C69-C70</f>
        <v>#DIV/0!</v>
      </c>
      <c r="D71" s="195" t="e">
        <f t="shared" ref="D71:AI71" si="5">SUM(D61:D69)-D70</f>
        <v>#DIV/0!</v>
      </c>
      <c r="E71" s="195" t="e">
        <f t="shared" si="5"/>
        <v>#DIV/0!</v>
      </c>
      <c r="F71" s="195" t="e">
        <f t="shared" si="5"/>
        <v>#DIV/0!</v>
      </c>
      <c r="G71" s="195" t="e">
        <f t="shared" si="5"/>
        <v>#DIV/0!</v>
      </c>
      <c r="H71" s="195" t="e">
        <f t="shared" si="5"/>
        <v>#DIV/0!</v>
      </c>
      <c r="I71" s="195" t="e">
        <f t="shared" si="5"/>
        <v>#DIV/0!</v>
      </c>
      <c r="J71" s="195" t="e">
        <f t="shared" si="5"/>
        <v>#DIV/0!</v>
      </c>
      <c r="K71" s="195" t="e">
        <f t="shared" si="5"/>
        <v>#DIV/0!</v>
      </c>
      <c r="L71" s="195" t="e">
        <f t="shared" si="5"/>
        <v>#DIV/0!</v>
      </c>
      <c r="M71" s="195" t="e">
        <f t="shared" si="5"/>
        <v>#DIV/0!</v>
      </c>
      <c r="N71" s="195" t="e">
        <f t="shared" si="5"/>
        <v>#DIV/0!</v>
      </c>
      <c r="O71" s="195" t="e">
        <f t="shared" si="5"/>
        <v>#DIV/0!</v>
      </c>
      <c r="P71" s="195" t="e">
        <f t="shared" si="5"/>
        <v>#DIV/0!</v>
      </c>
      <c r="Q71" s="195" t="e">
        <f t="shared" si="5"/>
        <v>#DIV/0!</v>
      </c>
      <c r="R71" s="195" t="e">
        <f t="shared" si="5"/>
        <v>#DIV/0!</v>
      </c>
      <c r="S71" s="195" t="e">
        <f t="shared" si="5"/>
        <v>#DIV/0!</v>
      </c>
      <c r="T71" s="195" t="e">
        <f t="shared" si="5"/>
        <v>#DIV/0!</v>
      </c>
      <c r="U71" s="195" t="e">
        <f t="shared" si="5"/>
        <v>#DIV/0!</v>
      </c>
      <c r="V71" s="195" t="e">
        <f t="shared" si="5"/>
        <v>#DIV/0!</v>
      </c>
      <c r="W71" s="195" t="e">
        <f t="shared" si="5"/>
        <v>#DIV/0!</v>
      </c>
      <c r="X71" s="195" t="e">
        <f t="shared" si="5"/>
        <v>#DIV/0!</v>
      </c>
      <c r="Y71" s="195" t="e">
        <f t="shared" si="5"/>
        <v>#DIV/0!</v>
      </c>
      <c r="Z71" s="195" t="e">
        <f t="shared" si="5"/>
        <v>#DIV/0!</v>
      </c>
      <c r="AA71" s="195" t="e">
        <f t="shared" si="5"/>
        <v>#DIV/0!</v>
      </c>
      <c r="AB71" s="195" t="e">
        <f t="shared" si="5"/>
        <v>#DIV/0!</v>
      </c>
      <c r="AC71" s="195" t="e">
        <f t="shared" si="5"/>
        <v>#DIV/0!</v>
      </c>
      <c r="AD71" s="195" t="e">
        <f t="shared" si="5"/>
        <v>#DIV/0!</v>
      </c>
      <c r="AE71" s="195" t="e">
        <f t="shared" si="5"/>
        <v>#DIV/0!</v>
      </c>
      <c r="AF71" s="195" t="e">
        <f t="shared" si="5"/>
        <v>#DIV/0!</v>
      </c>
      <c r="AG71" s="195" t="e">
        <f t="shared" si="5"/>
        <v>#DIV/0!</v>
      </c>
      <c r="AH71" s="195" t="e">
        <f t="shared" si="5"/>
        <v>#DIV/0!</v>
      </c>
      <c r="AI71" s="195" t="e">
        <f t="shared" si="5"/>
        <v>#DIV/0!</v>
      </c>
      <c r="AJ71" s="195" t="e">
        <f t="shared" ref="AJ71:BO71" si="6">SUM(AJ61:AJ69)-AJ70</f>
        <v>#DIV/0!</v>
      </c>
      <c r="AK71" s="195" t="e">
        <f t="shared" si="6"/>
        <v>#DIV/0!</v>
      </c>
      <c r="AL71" s="195" t="e">
        <f t="shared" si="6"/>
        <v>#DIV/0!</v>
      </c>
      <c r="AM71" s="195" t="e">
        <f t="shared" si="6"/>
        <v>#DIV/0!</v>
      </c>
      <c r="AN71" s="195" t="e">
        <f t="shared" si="6"/>
        <v>#DIV/0!</v>
      </c>
      <c r="AO71" s="195" t="e">
        <f t="shared" si="6"/>
        <v>#DIV/0!</v>
      </c>
      <c r="AP71" s="195" t="e">
        <f t="shared" si="6"/>
        <v>#DIV/0!</v>
      </c>
      <c r="AQ71" s="195" t="e">
        <f t="shared" si="6"/>
        <v>#DIV/0!</v>
      </c>
      <c r="AR71" s="195" t="e">
        <f t="shared" si="6"/>
        <v>#DIV/0!</v>
      </c>
      <c r="AS71" s="195" t="e">
        <f t="shared" si="6"/>
        <v>#DIV/0!</v>
      </c>
      <c r="AT71" s="195" t="e">
        <f t="shared" si="6"/>
        <v>#DIV/0!</v>
      </c>
      <c r="AU71" s="195" t="e">
        <f t="shared" si="6"/>
        <v>#DIV/0!</v>
      </c>
      <c r="AV71" s="195" t="e">
        <f t="shared" si="6"/>
        <v>#DIV/0!</v>
      </c>
      <c r="AW71" s="195" t="e">
        <f t="shared" si="6"/>
        <v>#DIV/0!</v>
      </c>
      <c r="AX71" s="195" t="e">
        <f t="shared" si="6"/>
        <v>#DIV/0!</v>
      </c>
      <c r="AY71" s="195" t="e">
        <f t="shared" si="6"/>
        <v>#DIV/0!</v>
      </c>
      <c r="AZ71" s="195" t="e">
        <f t="shared" si="6"/>
        <v>#DIV/0!</v>
      </c>
      <c r="BA71" s="195" t="e">
        <f t="shared" si="6"/>
        <v>#DIV/0!</v>
      </c>
      <c r="BB71" s="195" t="e">
        <f t="shared" si="6"/>
        <v>#DIV/0!</v>
      </c>
      <c r="BC71" s="195" t="e">
        <f t="shared" si="6"/>
        <v>#DIV/0!</v>
      </c>
      <c r="BD71" s="195" t="e">
        <f t="shared" si="6"/>
        <v>#DIV/0!</v>
      </c>
      <c r="BE71" s="195" t="e">
        <f t="shared" si="6"/>
        <v>#DIV/0!</v>
      </c>
      <c r="BF71" s="195" t="e">
        <f t="shared" si="6"/>
        <v>#DIV/0!</v>
      </c>
      <c r="BG71" s="195" t="e">
        <f t="shared" si="6"/>
        <v>#DIV/0!</v>
      </c>
      <c r="BH71" s="195" t="e">
        <f t="shared" si="6"/>
        <v>#DIV/0!</v>
      </c>
      <c r="BI71" s="195" t="e">
        <f t="shared" si="6"/>
        <v>#DIV/0!</v>
      </c>
      <c r="BJ71" s="195" t="e">
        <f t="shared" si="6"/>
        <v>#DIV/0!</v>
      </c>
      <c r="BK71" s="195" t="e">
        <f t="shared" si="6"/>
        <v>#DIV/0!</v>
      </c>
      <c r="BL71" s="195" t="e">
        <f t="shared" si="6"/>
        <v>#DIV/0!</v>
      </c>
      <c r="BM71" s="195" t="e">
        <f t="shared" si="6"/>
        <v>#DIV/0!</v>
      </c>
      <c r="BN71" s="195" t="e">
        <f t="shared" si="6"/>
        <v>#DIV/0!</v>
      </c>
      <c r="BO71" s="195" t="e">
        <f t="shared" si="6"/>
        <v>#DIV/0!</v>
      </c>
      <c r="BP71" s="195" t="e">
        <f t="shared" ref="BP71:CC71" si="7">SUM(BP61:BP69)-BP70</f>
        <v>#DIV/0!</v>
      </c>
      <c r="BQ71" s="195" t="e">
        <f t="shared" si="7"/>
        <v>#DIV/0!</v>
      </c>
      <c r="BR71" s="195" t="e">
        <f t="shared" si="7"/>
        <v>#DIV/0!</v>
      </c>
      <c r="BS71" s="195" t="e">
        <f t="shared" si="7"/>
        <v>#DIV/0!</v>
      </c>
      <c r="BT71" s="195" t="e">
        <f t="shared" si="7"/>
        <v>#DIV/0!</v>
      </c>
      <c r="BU71" s="195" t="e">
        <f t="shared" si="7"/>
        <v>#DIV/0!</v>
      </c>
      <c r="BV71" s="195" t="e">
        <f t="shared" si="7"/>
        <v>#DIV/0!</v>
      </c>
      <c r="BW71" s="195" t="e">
        <f t="shared" si="7"/>
        <v>#DIV/0!</v>
      </c>
      <c r="BX71" s="195" t="e">
        <f t="shared" si="7"/>
        <v>#DIV/0!</v>
      </c>
      <c r="BY71" s="195" t="e">
        <f t="shared" si="7"/>
        <v>#DIV/0!</v>
      </c>
      <c r="BZ71" s="195" t="e">
        <f t="shared" si="7"/>
        <v>#DIV/0!</v>
      </c>
      <c r="CA71" s="195" t="e">
        <f t="shared" si="7"/>
        <v>#DIV/0!</v>
      </c>
      <c r="CB71" s="195" t="e">
        <f t="shared" si="7"/>
        <v>#DIV/0!</v>
      </c>
      <c r="CC71" s="195" t="e">
        <f t="shared" si="7"/>
        <v>#DIV/0!</v>
      </c>
      <c r="CD71" s="245">
        <f>CD69-CD70</f>
        <v>0</v>
      </c>
      <c r="CE71" s="195" t="e">
        <f>SUM(CE61:CE69)-CE70</f>
        <v>#DIV/0!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>
        <v>1903613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45255</v>
      </c>
      <c r="Q73" s="185"/>
      <c r="R73" s="185">
        <v>9231.74</v>
      </c>
      <c r="S73" s="185"/>
      <c r="T73" s="185"/>
      <c r="U73" s="185">
        <v>269770</v>
      </c>
      <c r="V73" s="185"/>
      <c r="W73" s="185">
        <v>47723</v>
      </c>
      <c r="X73" s="185">
        <v>152315</v>
      </c>
      <c r="Y73" s="185">
        <v>147955</v>
      </c>
      <c r="Z73" s="185"/>
      <c r="AA73" s="185"/>
      <c r="AB73" s="185">
        <v>622891.79</v>
      </c>
      <c r="AC73" s="185">
        <v>1750</v>
      </c>
      <c r="AD73" s="185"/>
      <c r="AE73" s="185">
        <v>77723</v>
      </c>
      <c r="AF73" s="185"/>
      <c r="AG73" s="185">
        <v>115922</v>
      </c>
      <c r="AH73" s="185"/>
      <c r="AI73" s="185"/>
      <c r="AJ73" s="185"/>
      <c r="AK73" s="185">
        <v>22454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3416603.5300000003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>
        <v>812840.67</v>
      </c>
      <c r="F74" s="185"/>
      <c r="G74" s="184"/>
      <c r="H74" s="184"/>
      <c r="I74" s="184"/>
      <c r="J74" s="185"/>
      <c r="K74" s="185"/>
      <c r="L74" s="185"/>
      <c r="M74" s="184"/>
      <c r="N74" s="184">
        <f>8743+1038924</f>
        <v>1047667</v>
      </c>
      <c r="O74" s="184"/>
      <c r="P74" s="185">
        <v>2783889.58</v>
      </c>
      <c r="Q74" s="185"/>
      <c r="R74" s="185">
        <v>207380.96</v>
      </c>
      <c r="S74" s="185"/>
      <c r="T74" s="185"/>
      <c r="U74" s="185">
        <v>6732048.1399999997</v>
      </c>
      <c r="V74" s="185"/>
      <c r="W74" s="185">
        <v>1678568</v>
      </c>
      <c r="X74" s="185">
        <v>5106757</v>
      </c>
      <c r="Y74" s="185">
        <v>4456180.87</v>
      </c>
      <c r="Z74" s="185"/>
      <c r="AA74" s="185"/>
      <c r="AB74" s="185">
        <v>3991824.37</v>
      </c>
      <c r="AC74" s="185">
        <v>47190</v>
      </c>
      <c r="AD74" s="185"/>
      <c r="AE74" s="185">
        <v>1764733</v>
      </c>
      <c r="AF74" s="185"/>
      <c r="AG74" s="185">
        <v>11925064.970000001</v>
      </c>
      <c r="AH74" s="185"/>
      <c r="AI74" s="185"/>
      <c r="AJ74" s="185">
        <v>6560876</v>
      </c>
      <c r="AK74" s="185">
        <v>148485.85</v>
      </c>
      <c r="AL74" s="185"/>
      <c r="AM74" s="185"/>
      <c r="AN74" s="185"/>
      <c r="AO74" s="185"/>
      <c r="AP74" s="185"/>
      <c r="AQ74" s="185"/>
      <c r="AR74" s="185">
        <v>828999.68000000005</v>
      </c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48092506.090000004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2716453.67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1047667</v>
      </c>
      <c r="O75" s="195">
        <f t="shared" si="9"/>
        <v>0</v>
      </c>
      <c r="P75" s="195">
        <f t="shared" si="9"/>
        <v>2829144.58</v>
      </c>
      <c r="Q75" s="195">
        <f t="shared" si="9"/>
        <v>0</v>
      </c>
      <c r="R75" s="195">
        <f t="shared" si="9"/>
        <v>216612.69999999998</v>
      </c>
      <c r="S75" s="195">
        <f t="shared" si="9"/>
        <v>0</v>
      </c>
      <c r="T75" s="195">
        <f t="shared" si="9"/>
        <v>0</v>
      </c>
      <c r="U75" s="195">
        <f t="shared" si="9"/>
        <v>7001818.1399999997</v>
      </c>
      <c r="V75" s="195">
        <f t="shared" si="9"/>
        <v>0</v>
      </c>
      <c r="W75" s="195">
        <f t="shared" si="9"/>
        <v>1726291</v>
      </c>
      <c r="X75" s="195">
        <f t="shared" si="9"/>
        <v>5259072</v>
      </c>
      <c r="Y75" s="195">
        <f t="shared" si="9"/>
        <v>4604135.87</v>
      </c>
      <c r="Z75" s="195">
        <f t="shared" si="9"/>
        <v>0</v>
      </c>
      <c r="AA75" s="195">
        <f t="shared" si="9"/>
        <v>0</v>
      </c>
      <c r="AB75" s="195">
        <f t="shared" si="9"/>
        <v>4614716.16</v>
      </c>
      <c r="AC75" s="195">
        <f t="shared" si="9"/>
        <v>48940</v>
      </c>
      <c r="AD75" s="195">
        <f t="shared" si="9"/>
        <v>0</v>
      </c>
      <c r="AE75" s="195">
        <f t="shared" si="9"/>
        <v>1842456</v>
      </c>
      <c r="AF75" s="195">
        <f t="shared" si="9"/>
        <v>0</v>
      </c>
      <c r="AG75" s="195">
        <f t="shared" si="9"/>
        <v>12040986.970000001</v>
      </c>
      <c r="AH75" s="195">
        <f t="shared" si="9"/>
        <v>0</v>
      </c>
      <c r="AI75" s="195">
        <f t="shared" si="9"/>
        <v>0</v>
      </c>
      <c r="AJ75" s="195">
        <f t="shared" si="9"/>
        <v>6560876</v>
      </c>
      <c r="AK75" s="195">
        <f t="shared" si="9"/>
        <v>170939.85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828999.68000000005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51509109.620000005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>
        <v>8875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4898</v>
      </c>
      <c r="Q76" s="185"/>
      <c r="R76" s="185"/>
      <c r="S76" s="185"/>
      <c r="T76" s="185"/>
      <c r="U76" s="185">
        <v>1784</v>
      </c>
      <c r="V76" s="185"/>
      <c r="W76" s="185"/>
      <c r="X76" s="185">
        <v>621</v>
      </c>
      <c r="Y76" s="185">
        <v>2257</v>
      </c>
      <c r="Z76" s="185"/>
      <c r="AA76" s="185"/>
      <c r="AB76" s="185">
        <v>832</v>
      </c>
      <c r="AC76" s="185"/>
      <c r="AD76" s="185"/>
      <c r="AE76" s="185">
        <v>4312</v>
      </c>
      <c r="AF76" s="185"/>
      <c r="AG76" s="185">
        <v>2054</v>
      </c>
      <c r="AH76" s="185"/>
      <c r="AI76" s="185"/>
      <c r="AJ76" s="185">
        <v>13117</v>
      </c>
      <c r="AK76" s="185"/>
      <c r="AL76" s="185"/>
      <c r="AM76" s="185"/>
      <c r="AN76" s="185"/>
      <c r="AO76" s="185"/>
      <c r="AP76" s="185"/>
      <c r="AQ76" s="185"/>
      <c r="AR76" s="185">
        <v>722</v>
      </c>
      <c r="AS76" s="185"/>
      <c r="AT76" s="185"/>
      <c r="AU76" s="185"/>
      <c r="AV76" s="185"/>
      <c r="AW76" s="185"/>
      <c r="AX76" s="185"/>
      <c r="AY76" s="185">
        <v>1202</v>
      </c>
      <c r="AZ76" s="185"/>
      <c r="BA76" s="185"/>
      <c r="BB76" s="185"/>
      <c r="BC76" s="185"/>
      <c r="BD76" s="185">
        <v>883</v>
      </c>
      <c r="BE76" s="185">
        <v>4763</v>
      </c>
      <c r="BF76" s="185">
        <v>1138</v>
      </c>
      <c r="BG76" s="185"/>
      <c r="BH76" s="185">
        <v>1571</v>
      </c>
      <c r="BI76" s="185"/>
      <c r="BJ76" s="185">
        <v>697</v>
      </c>
      <c r="BK76" s="185">
        <v>1721</v>
      </c>
      <c r="BL76" s="185">
        <v>410</v>
      </c>
      <c r="BM76" s="185"/>
      <c r="BN76" s="185">
        <v>5222</v>
      </c>
      <c r="BO76" s="185"/>
      <c r="BP76" s="185"/>
      <c r="BQ76" s="185"/>
      <c r="BR76" s="185"/>
      <c r="BS76" s="185"/>
      <c r="BT76" s="185"/>
      <c r="BU76" s="185"/>
      <c r="BV76" s="185">
        <v>1522</v>
      </c>
      <c r="BW76" s="185"/>
      <c r="BX76" s="185"/>
      <c r="BY76" s="185"/>
      <c r="BZ76" s="185"/>
      <c r="CA76" s="185"/>
      <c r="CB76" s="185"/>
      <c r="CC76" s="185">
        <v>27024</v>
      </c>
      <c r="CD76" s="249" t="s">
        <v>221</v>
      </c>
      <c r="CE76" s="195">
        <f t="shared" si="8"/>
        <v>85625</v>
      </c>
      <c r="CF76" s="195">
        <f>BE59-CE76</f>
        <v>-85625</v>
      </c>
    </row>
    <row r="77" spans="1:84" ht="12.65" customHeight="1" x14ac:dyDescent="0.3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0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0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>
        <v>6.5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1.7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7.9</v>
      </c>
      <c r="AH80" s="187"/>
      <c r="AI80" s="187"/>
      <c r="AJ80" s="187">
        <v>1.3</v>
      </c>
      <c r="AK80" s="187"/>
      <c r="AL80" s="187"/>
      <c r="AM80" s="187"/>
      <c r="AN80" s="187"/>
      <c r="AO80" s="187"/>
      <c r="AP80" s="187"/>
      <c r="AQ80" s="187"/>
      <c r="AR80" s="187">
        <v>1.4</v>
      </c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18.8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313" t="s">
        <v>1278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30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9"/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149</v>
      </c>
      <c r="D111" s="174">
        <v>540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33</v>
      </c>
      <c r="D112" s="174">
        <v>829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10</v>
      </c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>
        <v>6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16</v>
      </c>
    </row>
    <row r="128" spans="1:5" ht="12.65" customHeight="1" x14ac:dyDescent="0.3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104</v>
      </c>
      <c r="C138" s="189">
        <v>20</v>
      </c>
      <c r="D138" s="174">
        <v>25</v>
      </c>
      <c r="E138" s="175">
        <f>SUM(B138:D138)</f>
        <v>149</v>
      </c>
    </row>
    <row r="139" spans="1:6" ht="12.65" customHeight="1" x14ac:dyDescent="0.3">
      <c r="A139" s="173" t="s">
        <v>215</v>
      </c>
      <c r="B139" s="174">
        <v>387</v>
      </c>
      <c r="C139" s="189">
        <v>78</v>
      </c>
      <c r="D139" s="174">
        <v>75</v>
      </c>
      <c r="E139" s="175">
        <f>SUM(B139:D139)</f>
        <v>540</v>
      </c>
    </row>
    <row r="140" spans="1:6" ht="12.65" customHeight="1" x14ac:dyDescent="0.3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">
      <c r="A141" s="173" t="s">
        <v>245</v>
      </c>
      <c r="B141" s="174"/>
      <c r="C141" s="189"/>
      <c r="D141" s="174"/>
      <c r="E141" s="175">
        <f>SUM(B141:D141)</f>
        <v>0</v>
      </c>
      <c r="F141" s="199"/>
    </row>
    <row r="142" spans="1:6" ht="12.65" customHeight="1" x14ac:dyDescent="0.3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17</v>
      </c>
      <c r="C144" s="189">
        <v>5</v>
      </c>
      <c r="D144" s="174">
        <v>11</v>
      </c>
      <c r="E144" s="175">
        <f>SUM(B144:D144)</f>
        <v>33</v>
      </c>
    </row>
    <row r="145" spans="1:5" ht="12.65" customHeight="1" x14ac:dyDescent="0.3">
      <c r="A145" s="173" t="s">
        <v>215</v>
      </c>
      <c r="B145" s="174">
        <v>310</v>
      </c>
      <c r="C145" s="189">
        <v>132</v>
      </c>
      <c r="D145" s="174">
        <v>387</v>
      </c>
      <c r="E145" s="175">
        <f>SUM(B145:D145)</f>
        <v>829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1144420.92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72721.600000000006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167925.29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1565237.2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21026.11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380301.23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20524.95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3372157.3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/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393935.1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393935.1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141645.03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117327.6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258972.63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41539.599999999999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/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41539.599999999999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181985.44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181985.44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203706</v>
      </c>
      <c r="C195" s="189"/>
      <c r="D195" s="174">
        <v>0</v>
      </c>
      <c r="E195" s="175">
        <f t="shared" ref="E195:E203" si="10">SUM(B195:C195)-D195</f>
        <v>203706</v>
      </c>
    </row>
    <row r="196" spans="1:8" ht="12.65" customHeight="1" x14ac:dyDescent="0.3">
      <c r="A196" s="173" t="s">
        <v>333</v>
      </c>
      <c r="B196" s="174">
        <v>1771953</v>
      </c>
      <c r="C196" s="189">
        <v>186009</v>
      </c>
      <c r="D196" s="174"/>
      <c r="E196" s="175">
        <f t="shared" si="10"/>
        <v>1957962</v>
      </c>
    </row>
    <row r="197" spans="1:8" ht="12.65" customHeight="1" x14ac:dyDescent="0.3">
      <c r="A197" s="173" t="s">
        <v>334</v>
      </c>
      <c r="B197" s="174">
        <v>13657778</v>
      </c>
      <c r="C197" s="189">
        <v>282722</v>
      </c>
      <c r="D197" s="174"/>
      <c r="E197" s="175">
        <f t="shared" si="10"/>
        <v>13940500</v>
      </c>
    </row>
    <row r="198" spans="1:8" ht="12.65" customHeight="1" x14ac:dyDescent="0.3">
      <c r="A198" s="173" t="s">
        <v>335</v>
      </c>
      <c r="B198" s="174">
        <v>6932383</v>
      </c>
      <c r="C198" s="189">
        <v>81000</v>
      </c>
      <c r="D198" s="174">
        <v>3072</v>
      </c>
      <c r="E198" s="175">
        <f t="shared" si="10"/>
        <v>7010311</v>
      </c>
    </row>
    <row r="199" spans="1:8" ht="12.65" customHeight="1" x14ac:dyDescent="0.3">
      <c r="A199" s="173" t="s">
        <v>336</v>
      </c>
      <c r="B199" s="174">
        <v>362010</v>
      </c>
      <c r="C199" s="189">
        <v>325859</v>
      </c>
      <c r="D199" s="174">
        <v>877111</v>
      </c>
      <c r="E199" s="175">
        <f t="shared" si="10"/>
        <v>-189242</v>
      </c>
    </row>
    <row r="200" spans="1:8" ht="12.65" customHeight="1" x14ac:dyDescent="0.3">
      <c r="A200" s="173" t="s">
        <v>337</v>
      </c>
      <c r="B200" s="174">
        <v>7293567</v>
      </c>
      <c r="C200" s="189"/>
      <c r="D200" s="174"/>
      <c r="E200" s="175">
        <f t="shared" si="10"/>
        <v>7293567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335643</v>
      </c>
      <c r="C203" s="189">
        <v>1175965</v>
      </c>
      <c r="D203" s="174">
        <v>719509</v>
      </c>
      <c r="E203" s="175">
        <f t="shared" si="10"/>
        <v>792099</v>
      </c>
    </row>
    <row r="204" spans="1:8" ht="12.65" customHeight="1" x14ac:dyDescent="0.3">
      <c r="A204" s="173" t="s">
        <v>203</v>
      </c>
      <c r="B204" s="175">
        <f>SUM(B195:B203)</f>
        <v>30557040</v>
      </c>
      <c r="C204" s="191">
        <f>SUM(C195:C203)</f>
        <v>2051555</v>
      </c>
      <c r="D204" s="175">
        <f>SUM(D195:D203)</f>
        <v>1599692</v>
      </c>
      <c r="E204" s="175">
        <f>SUM(E195:E203)</f>
        <v>31008903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">
      <c r="A210" s="173" t="s">
        <v>334</v>
      </c>
      <c r="B210" s="174">
        <v>8096203.1200000001</v>
      </c>
      <c r="C210" s="189">
        <v>382965.19</v>
      </c>
      <c r="D210" s="174">
        <v>3112.56</v>
      </c>
      <c r="E210" s="175">
        <f t="shared" si="11"/>
        <v>8476055.75</v>
      </c>
      <c r="H210" s="259"/>
    </row>
    <row r="211" spans="1:8" ht="12.65" customHeight="1" x14ac:dyDescent="0.3">
      <c r="A211" s="173" t="s">
        <v>335</v>
      </c>
      <c r="B211" s="174">
        <v>4761930.2</v>
      </c>
      <c r="C211" s="189">
        <v>376256.39</v>
      </c>
      <c r="D211" s="174"/>
      <c r="E211" s="175">
        <f t="shared" si="11"/>
        <v>5138186.59</v>
      </c>
      <c r="H211" s="259"/>
    </row>
    <row r="212" spans="1:8" ht="12.65" customHeight="1" x14ac:dyDescent="0.3">
      <c r="A212" s="173" t="s">
        <v>336</v>
      </c>
      <c r="B212" s="174">
        <v>233604.84</v>
      </c>
      <c r="C212" s="189">
        <v>20551.96</v>
      </c>
      <c r="D212" s="174">
        <v>3072.12</v>
      </c>
      <c r="E212" s="175">
        <f t="shared" si="11"/>
        <v>251084.68</v>
      </c>
      <c r="H212" s="259"/>
    </row>
    <row r="213" spans="1:8" ht="12.65" customHeight="1" x14ac:dyDescent="0.3">
      <c r="A213" s="173" t="s">
        <v>337</v>
      </c>
      <c r="B213" s="174">
        <v>5668074.1600000001</v>
      </c>
      <c r="C213" s="189">
        <v>618652.81999999995</v>
      </c>
      <c r="D213" s="174">
        <v>911393.78</v>
      </c>
      <c r="E213" s="175">
        <f t="shared" si="11"/>
        <v>5375333.2000000002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1430421.87</v>
      </c>
      <c r="C215" s="189">
        <v>89899.53</v>
      </c>
      <c r="D215" s="174"/>
      <c r="E215" s="175">
        <f t="shared" si="11"/>
        <v>1520321.4000000001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20190234.190000001</v>
      </c>
      <c r="C217" s="191">
        <f>SUM(C208:C216)</f>
        <v>1488325.89</v>
      </c>
      <c r="D217" s="175">
        <f>SUM(D208:D216)</f>
        <v>917578.46000000008</v>
      </c>
      <c r="E217" s="175">
        <f>SUM(E208:E216)</f>
        <v>20760981.619999997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40" t="s">
        <v>1254</v>
      </c>
      <c r="C220" s="340"/>
      <c r="D220" s="208"/>
      <c r="E220" s="208"/>
    </row>
    <row r="221" spans="1:8" ht="12.65" customHeight="1" x14ac:dyDescent="0.3">
      <c r="A221" s="272" t="s">
        <v>1254</v>
      </c>
      <c r="B221" s="208"/>
      <c r="C221" s="189">
        <v>1199697.22</v>
      </c>
      <c r="D221" s="172">
        <f>C221</f>
        <v>1199697.22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10580516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2921323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8982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8293988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21804809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594642.67000000004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594642.67000000004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23599148.890000001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65" customHeight="1" x14ac:dyDescent="0.3">
      <c r="A250" s="173" t="s">
        <v>362</v>
      </c>
      <c r="B250" s="172" t="s">
        <v>256</v>
      </c>
      <c r="C250" s="189">
        <v>11204944.199999999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11166069.470000001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v>6770259.7599999998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>
        <v>172800.48</v>
      </c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>
        <v>1151098.69</v>
      </c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553633.39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124510.89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17602797.360000003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65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>
        <v>85910.41</v>
      </c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85910.41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65" customHeight="1" x14ac:dyDescent="0.3">
      <c r="A267" s="173" t="s">
        <v>332</v>
      </c>
      <c r="B267" s="172" t="s">
        <v>256</v>
      </c>
      <c r="C267" s="189">
        <v>203706.33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1771952.78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21058891.73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>
        <v>7182252.9100000001</v>
      </c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/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792098.72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31008902.469999999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20760981.620000001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10247920.849999998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309923.46999999997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309923.46999999997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28246552.09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>
        <v>1275500.8700000001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1515366.94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1978943.04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>
        <v>3798072.23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304218.12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582050.81999999995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9454152.0199999996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>
        <f>3292284.74</f>
        <v>3292284.74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f>439069.26+56156</f>
        <v>495225.26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3787510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582050.81999999995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3205459.18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">
      <c r="A333" s="173"/>
      <c r="B333" s="172"/>
      <c r="C333" s="231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v>15626227.4</v>
      </c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28285838.600000001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28246552.09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3416853.53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48092256.090000004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51509109.620000005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1254</v>
      </c>
      <c r="B363" s="257"/>
      <c r="C363" s="189">
        <v>1199697.22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21804810.350000001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594642.67000000004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23599150.240000002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27909959.380000003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/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27909959.380000003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16131450.09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3372157.3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3641042.57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3259491.28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300314.15000000002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3159112.18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1315271.99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393935.1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258972.63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/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181985.44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801259.15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32814991.879999999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-4905032.4999999963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7151816.8399999999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2246784.3400000036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2246784.3400000036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Klickitat County Public Hospital District #1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149</v>
      </c>
      <c r="C414" s="194">
        <f>E138</f>
        <v>149</v>
      </c>
      <c r="D414" s="179"/>
    </row>
    <row r="415" spans="1:5" ht="12.65" customHeight="1" x14ac:dyDescent="0.3">
      <c r="A415" s="179" t="s">
        <v>464</v>
      </c>
      <c r="B415" s="179">
        <f>D111</f>
        <v>540</v>
      </c>
      <c r="C415" s="179">
        <f>E139</f>
        <v>540</v>
      </c>
      <c r="D415" s="194">
        <f>SUM(C59:H59)+N59</f>
        <v>0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33</v>
      </c>
      <c r="C417" s="194">
        <f>E144</f>
        <v>33</v>
      </c>
      <c r="D417" s="179"/>
    </row>
    <row r="418" spans="1:7" ht="12.65" customHeight="1" x14ac:dyDescent="0.3">
      <c r="A418" s="179" t="s">
        <v>466</v>
      </c>
      <c r="B418" s="179">
        <f>D112</f>
        <v>829</v>
      </c>
      <c r="C418" s="179">
        <f>E145</f>
        <v>829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16131450.09</v>
      </c>
      <c r="C427" s="179">
        <f t="shared" ref="C427:C434" si="13">CE61</f>
        <v>16131450.119999997</v>
      </c>
      <c r="D427" s="179"/>
    </row>
    <row r="428" spans="1:7" ht="12.65" customHeight="1" x14ac:dyDescent="0.3">
      <c r="A428" s="179" t="s">
        <v>3</v>
      </c>
      <c r="B428" s="179">
        <f t="shared" si="12"/>
        <v>3372157.3</v>
      </c>
      <c r="C428" s="179">
        <f t="shared" si="13"/>
        <v>3372157</v>
      </c>
      <c r="D428" s="179">
        <f>D173</f>
        <v>3372157.3</v>
      </c>
    </row>
    <row r="429" spans="1:7" ht="12.65" customHeight="1" x14ac:dyDescent="0.3">
      <c r="A429" s="179" t="s">
        <v>236</v>
      </c>
      <c r="B429" s="179">
        <f t="shared" si="12"/>
        <v>3641042.57</v>
      </c>
      <c r="C429" s="179">
        <f t="shared" si="13"/>
        <v>3641208.2899999986</v>
      </c>
      <c r="D429" s="179"/>
    </row>
    <row r="430" spans="1:7" ht="12.65" customHeight="1" x14ac:dyDescent="0.3">
      <c r="A430" s="179" t="s">
        <v>237</v>
      </c>
      <c r="B430" s="179">
        <f t="shared" si="12"/>
        <v>3259491.28</v>
      </c>
      <c r="C430" s="179">
        <f t="shared" si="13"/>
        <v>3259491.28</v>
      </c>
      <c r="D430" s="179"/>
    </row>
    <row r="431" spans="1:7" ht="12.65" customHeight="1" x14ac:dyDescent="0.3">
      <c r="A431" s="179" t="s">
        <v>444</v>
      </c>
      <c r="B431" s="179">
        <f t="shared" si="12"/>
        <v>300314.15000000002</v>
      </c>
      <c r="C431" s="179">
        <f t="shared" si="13"/>
        <v>300314.15000000002</v>
      </c>
      <c r="D431" s="179"/>
    </row>
    <row r="432" spans="1:7" ht="12.65" customHeight="1" x14ac:dyDescent="0.3">
      <c r="A432" s="179" t="s">
        <v>445</v>
      </c>
      <c r="B432" s="179">
        <f t="shared" si="12"/>
        <v>3159112.18</v>
      </c>
      <c r="C432" s="179">
        <f t="shared" si="13"/>
        <v>3159112.61</v>
      </c>
      <c r="D432" s="179"/>
    </row>
    <row r="433" spans="1:7" ht="12.65" customHeight="1" x14ac:dyDescent="0.3">
      <c r="A433" s="179" t="s">
        <v>6</v>
      </c>
      <c r="B433" s="179">
        <f t="shared" si="12"/>
        <v>1315271.99</v>
      </c>
      <c r="C433" s="179" t="e">
        <f t="shared" si="13"/>
        <v>#DIV/0!</v>
      </c>
      <c r="D433" s="179">
        <f>C217</f>
        <v>1488325.89</v>
      </c>
    </row>
    <row r="434" spans="1:7" ht="12.65" customHeight="1" x14ac:dyDescent="0.3">
      <c r="A434" s="179" t="s">
        <v>474</v>
      </c>
      <c r="B434" s="179">
        <f t="shared" si="12"/>
        <v>393935.1</v>
      </c>
      <c r="C434" s="179">
        <f t="shared" si="13"/>
        <v>393935.1</v>
      </c>
      <c r="D434" s="179">
        <f>D177</f>
        <v>393935.1</v>
      </c>
    </row>
    <row r="435" spans="1:7" ht="12.65" customHeight="1" x14ac:dyDescent="0.3">
      <c r="A435" s="179" t="s">
        <v>447</v>
      </c>
      <c r="B435" s="179">
        <f t="shared" si="12"/>
        <v>258972.63</v>
      </c>
      <c r="C435" s="179"/>
      <c r="D435" s="179">
        <f>D181</f>
        <v>258972.63</v>
      </c>
    </row>
    <row r="436" spans="1:7" ht="12.65" customHeight="1" x14ac:dyDescent="0.3">
      <c r="A436" s="179" t="s">
        <v>475</v>
      </c>
      <c r="B436" s="179">
        <f t="shared" si="12"/>
        <v>0</v>
      </c>
      <c r="C436" s="179"/>
      <c r="D436" s="179">
        <f>D186</f>
        <v>41539.599999999999</v>
      </c>
    </row>
    <row r="437" spans="1:7" ht="12.65" customHeight="1" x14ac:dyDescent="0.3">
      <c r="A437" s="194" t="s">
        <v>449</v>
      </c>
      <c r="B437" s="194">
        <f t="shared" si="12"/>
        <v>181985.44</v>
      </c>
      <c r="C437" s="194"/>
      <c r="D437" s="194">
        <f>D190</f>
        <v>181985.44</v>
      </c>
    </row>
    <row r="438" spans="1:7" ht="12.65" customHeight="1" x14ac:dyDescent="0.3">
      <c r="A438" s="194" t="s">
        <v>476</v>
      </c>
      <c r="B438" s="194">
        <f>C386+C387+C388</f>
        <v>440958.07</v>
      </c>
      <c r="C438" s="194">
        <f>CD69</f>
        <v>0</v>
      </c>
      <c r="D438" s="194">
        <f>D181+D186+D190</f>
        <v>482497.67</v>
      </c>
    </row>
    <row r="439" spans="1:7" ht="12.65" customHeight="1" x14ac:dyDescent="0.3">
      <c r="A439" s="179" t="s">
        <v>451</v>
      </c>
      <c r="B439" s="194">
        <f>C389</f>
        <v>801259.15</v>
      </c>
      <c r="C439" s="194">
        <f>SUM(C69:CC69)</f>
        <v>1242216.81</v>
      </c>
      <c r="D439" s="179"/>
    </row>
    <row r="440" spans="1:7" ht="12.65" customHeight="1" x14ac:dyDescent="0.3">
      <c r="A440" s="179" t="s">
        <v>477</v>
      </c>
      <c r="B440" s="194">
        <f>B438+B439</f>
        <v>1242217.22</v>
      </c>
      <c r="C440" s="194">
        <f>CE69</f>
        <v>1242216.81</v>
      </c>
      <c r="D440" s="179"/>
    </row>
    <row r="441" spans="1:7" ht="12.65" customHeight="1" x14ac:dyDescent="0.3">
      <c r="A441" s="179" t="s">
        <v>478</v>
      </c>
      <c r="B441" s="179">
        <f>D390</f>
        <v>32814991.879999999</v>
      </c>
      <c r="C441" s="179" t="e">
        <f>SUM(C427:C437)+C440</f>
        <v>#DIV/0!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1199697.22</v>
      </c>
      <c r="C444" s="179">
        <f>C363</f>
        <v>1199697.22</v>
      </c>
      <c r="D444" s="179"/>
    </row>
    <row r="445" spans="1:7" ht="12.65" customHeight="1" x14ac:dyDescent="0.3">
      <c r="A445" s="179" t="s">
        <v>343</v>
      </c>
      <c r="B445" s="179">
        <f>D229</f>
        <v>21804809</v>
      </c>
      <c r="C445" s="179">
        <f>C364</f>
        <v>21804810.350000001</v>
      </c>
      <c r="D445" s="179"/>
    </row>
    <row r="446" spans="1:7" ht="12.65" customHeight="1" x14ac:dyDescent="0.3">
      <c r="A446" s="179" t="s">
        <v>351</v>
      </c>
      <c r="B446" s="179">
        <f>D236</f>
        <v>594642.67000000004</v>
      </c>
      <c r="C446" s="179">
        <f>C365</f>
        <v>594642.67000000004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23599148.890000001</v>
      </c>
      <c r="C448" s="179">
        <f>D367</f>
        <v>23599150.240000002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0</v>
      </c>
    </row>
    <row r="454" spans="1:7" ht="12.65" customHeight="1" x14ac:dyDescent="0.3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594642.67000000004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3416853.53</v>
      </c>
      <c r="C463" s="194">
        <f>CE73</f>
        <v>3416603.5300000003</v>
      </c>
      <c r="D463" s="194">
        <f>E141+E147+E153</f>
        <v>0</v>
      </c>
    </row>
    <row r="464" spans="1:7" ht="12.65" customHeight="1" x14ac:dyDescent="0.3">
      <c r="A464" s="179" t="s">
        <v>246</v>
      </c>
      <c r="B464" s="194">
        <f>C360</f>
        <v>48092256.090000004</v>
      </c>
      <c r="C464" s="194">
        <f>CE74</f>
        <v>48092506.090000004</v>
      </c>
      <c r="D464" s="194">
        <f>E142+E148+E154</f>
        <v>0</v>
      </c>
    </row>
    <row r="465" spans="1:7" ht="12.65" customHeight="1" x14ac:dyDescent="0.3">
      <c r="A465" s="179" t="s">
        <v>247</v>
      </c>
      <c r="B465" s="194">
        <f>D361</f>
        <v>51509109.620000005</v>
      </c>
      <c r="C465" s="194">
        <f>CE75</f>
        <v>51509109.620000005</v>
      </c>
      <c r="D465" s="194">
        <f>D463+D464</f>
        <v>0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203706.33</v>
      </c>
      <c r="C468" s="179">
        <f>E195</f>
        <v>203706</v>
      </c>
      <c r="D468" s="179"/>
    </row>
    <row r="469" spans="1:7" ht="12.65" customHeight="1" x14ac:dyDescent="0.3">
      <c r="A469" s="179" t="s">
        <v>333</v>
      </c>
      <c r="B469" s="179">
        <f t="shared" si="14"/>
        <v>1771952.78</v>
      </c>
      <c r="C469" s="179">
        <f>E196</f>
        <v>1957962</v>
      </c>
      <c r="D469" s="179"/>
    </row>
    <row r="470" spans="1:7" ht="12.65" customHeight="1" x14ac:dyDescent="0.3">
      <c r="A470" s="179" t="s">
        <v>334</v>
      </c>
      <c r="B470" s="179">
        <f t="shared" si="14"/>
        <v>21058891.73</v>
      </c>
      <c r="C470" s="179">
        <f>E197</f>
        <v>13940500</v>
      </c>
      <c r="D470" s="179"/>
    </row>
    <row r="471" spans="1:7" ht="12.65" customHeight="1" x14ac:dyDescent="0.3">
      <c r="A471" s="179" t="s">
        <v>494</v>
      </c>
      <c r="B471" s="179">
        <f t="shared" si="14"/>
        <v>7182252.9100000001</v>
      </c>
      <c r="C471" s="179">
        <f>E198</f>
        <v>7010311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-189242</v>
      </c>
      <c r="D472" s="179"/>
    </row>
    <row r="473" spans="1:7" ht="12.65" customHeight="1" x14ac:dyDescent="0.3">
      <c r="A473" s="179" t="s">
        <v>495</v>
      </c>
      <c r="B473" s="179">
        <f t="shared" si="14"/>
        <v>0</v>
      </c>
      <c r="C473" s="179">
        <f>SUM(E200:E201)</f>
        <v>7293567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792098.72</v>
      </c>
      <c r="C475" s="179">
        <f>E203</f>
        <v>792099</v>
      </c>
      <c r="D475" s="179"/>
    </row>
    <row r="476" spans="1:7" ht="12.65" customHeight="1" x14ac:dyDescent="0.3">
      <c r="A476" s="179" t="s">
        <v>203</v>
      </c>
      <c r="B476" s="179">
        <f>D275</f>
        <v>31008902.469999999</v>
      </c>
      <c r="C476" s="179">
        <f>E204</f>
        <v>31008903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20760981.620000001</v>
      </c>
      <c r="C478" s="179">
        <f>E217</f>
        <v>20760981.619999997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28246552.09</v>
      </c>
    </row>
    <row r="482" spans="1:12" ht="12.65" customHeight="1" x14ac:dyDescent="0.3">
      <c r="A482" s="180" t="s">
        <v>499</v>
      </c>
      <c r="C482" s="180">
        <f>D339</f>
        <v>28285838.600000001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008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0</v>
      </c>
      <c r="C496" s="240" t="e">
        <f>C71</f>
        <v>#DIV/0!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e">
        <f t="shared" si="15"/>
        <v>#DIV/0!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 t="e">
        <f>D71</f>
        <v>#DIV/0!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e">
        <f t="shared" si="15"/>
        <v>#DIV/0!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2845351.9199999995</v>
      </c>
      <c r="C498" s="240" t="e">
        <f>E71</f>
        <v>#DIV/0!</v>
      </c>
      <c r="D498" s="240">
        <f>'Prior Year'!E59</f>
        <v>526</v>
      </c>
      <c r="E498" s="180">
        <f>E59</f>
        <v>0</v>
      </c>
      <c r="F498" s="263">
        <f t="shared" si="15"/>
        <v>5409.4142965779456</v>
      </c>
      <c r="G498" s="263" t="e">
        <f t="shared" si="15"/>
        <v>#DIV/0!</v>
      </c>
      <c r="H498" s="265" t="e">
        <f t="shared" si="16"/>
        <v>#DIV/0!</v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 t="e">
        <f>F71</f>
        <v>#DIV/0!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e">
        <f t="shared" si="15"/>
        <v>#DIV/0!</v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 t="e">
        <f>G71</f>
        <v>#DIV/0!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e">
        <f t="shared" si="15"/>
        <v>#DIV/0!</v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 t="e">
        <f>H71</f>
        <v>#DIV/0!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e">
        <f t="shared" si="15"/>
        <v>#DIV/0!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 t="e">
        <f>I71</f>
        <v>#DIV/0!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e">
        <f t="shared" si="15"/>
        <v>#DIV/0!</v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 t="e">
        <f>J71</f>
        <v>#DIV/0!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e">
        <f t="shared" si="15"/>
        <v>#DIV/0!</v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 t="e">
        <f>K71</f>
        <v>#DIV/0!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e">
        <f t="shared" si="15"/>
        <v>#DIV/0!</v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 t="e">
        <f>L71</f>
        <v>#DIV/0!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e">
        <f t="shared" si="15"/>
        <v>#DIV/0!</v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544368.03999999992</v>
      </c>
      <c r="C506" s="240" t="e">
        <f>M71</f>
        <v>#DIV/0!</v>
      </c>
      <c r="D506" s="240">
        <f>'Prior Year'!M59</f>
        <v>3895</v>
      </c>
      <c r="E506" s="180">
        <f>M59</f>
        <v>0</v>
      </c>
      <c r="F506" s="263">
        <f t="shared" si="15"/>
        <v>139.76072913992294</v>
      </c>
      <c r="G506" s="263" t="e">
        <f t="shared" si="15"/>
        <v>#DIV/0!</v>
      </c>
      <c r="H506" s="265" t="e">
        <f t="shared" si="16"/>
        <v>#DIV/0!</v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335559.51999999996</v>
      </c>
      <c r="C507" s="240" t="e">
        <f>N71</f>
        <v>#DIV/0!</v>
      </c>
      <c r="D507" s="240">
        <f>'Prior Year'!N59</f>
        <v>2083</v>
      </c>
      <c r="E507" s="180">
        <f>N59</f>
        <v>0</v>
      </c>
      <c r="F507" s="263">
        <f t="shared" si="15"/>
        <v>161.09434469515119</v>
      </c>
      <c r="G507" s="263" t="e">
        <f t="shared" si="15"/>
        <v>#DIV/0!</v>
      </c>
      <c r="H507" s="265" t="e">
        <f t="shared" si="16"/>
        <v>#DIV/0!</v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0</v>
      </c>
      <c r="C508" s="240" t="e">
        <f>O71</f>
        <v>#DIV/0!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e">
        <f t="shared" si="15"/>
        <v>#DIV/0!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1572299.72</v>
      </c>
      <c r="C509" s="240" t="e">
        <f>P71</f>
        <v>#DIV/0!</v>
      </c>
      <c r="D509" s="240">
        <f>'Prior Year'!P59</f>
        <v>2452</v>
      </c>
      <c r="E509" s="180">
        <f>P59</f>
        <v>0</v>
      </c>
      <c r="F509" s="263">
        <f t="shared" si="15"/>
        <v>641.23153344208811</v>
      </c>
      <c r="G509" s="263" t="e">
        <f t="shared" si="15"/>
        <v>#DIV/0!</v>
      </c>
      <c r="H509" s="265" t="e">
        <f t="shared" si="16"/>
        <v>#DIV/0!</v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0</v>
      </c>
      <c r="C510" s="240" t="e">
        <f>Q71</f>
        <v>#DIV/0!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e">
        <f t="shared" si="15"/>
        <v>#DIV/0!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293047.01999999996</v>
      </c>
      <c r="C511" s="240" t="e">
        <f>R71</f>
        <v>#DIV/0!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e">
        <f t="shared" si="15"/>
        <v>#DIV/0!</v>
      </c>
      <c r="H511" s="265" t="e">
        <f t="shared" si="16"/>
        <v>#DIV/0!</v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0</v>
      </c>
      <c r="C512" s="240" t="e">
        <f>S71</f>
        <v>#DIV/0!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e">
        <f t="shared" si="17"/>
        <v>#DIV/0!</v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1245</v>
      </c>
      <c r="B513" s="240">
        <f>'Prior Year'!T71</f>
        <v>0</v>
      </c>
      <c r="C513" s="240" t="e">
        <f>T71</f>
        <v>#DIV/0!</v>
      </c>
      <c r="D513" s="181" t="s">
        <v>529</v>
      </c>
      <c r="E513" s="181" t="s">
        <v>529</v>
      </c>
      <c r="F513" s="263" t="str">
        <f t="shared" si="17"/>
        <v/>
      </c>
      <c r="G513" s="263" t="e">
        <f t="shared" si="17"/>
        <v>#DIV/0!</v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1596606.72</v>
      </c>
      <c r="C514" s="240" t="e">
        <f>U71</f>
        <v>#DIV/0!</v>
      </c>
      <c r="D514" s="240">
        <f>'Prior Year'!U59</f>
        <v>59520</v>
      </c>
      <c r="E514" s="180">
        <f>U59</f>
        <v>0</v>
      </c>
      <c r="F514" s="263">
        <f t="shared" si="17"/>
        <v>26.824709677419353</v>
      </c>
      <c r="G514" s="263" t="e">
        <f t="shared" si="17"/>
        <v>#DIV/0!</v>
      </c>
      <c r="H514" s="265" t="e">
        <f t="shared" si="16"/>
        <v>#DIV/0!</v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0</v>
      </c>
      <c r="C515" s="240" t="e">
        <f>V71</f>
        <v>#DIV/0!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e">
        <f t="shared" si="17"/>
        <v>#DIV/0!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288434.71999999997</v>
      </c>
      <c r="C516" s="240" t="e">
        <f>W71</f>
        <v>#DIV/0!</v>
      </c>
      <c r="D516" s="240">
        <f>'Prior Year'!W59</f>
        <v>450</v>
      </c>
      <c r="E516" s="180">
        <f>W59</f>
        <v>0</v>
      </c>
      <c r="F516" s="263">
        <f t="shared" si="17"/>
        <v>640.96604444444438</v>
      </c>
      <c r="G516" s="263" t="e">
        <f t="shared" si="17"/>
        <v>#DIV/0!</v>
      </c>
      <c r="H516" s="265" t="e">
        <f t="shared" si="16"/>
        <v>#DIV/0!</v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366231.07999999996</v>
      </c>
      <c r="C517" s="240" t="e">
        <f>X71</f>
        <v>#DIV/0!</v>
      </c>
      <c r="D517" s="240">
        <f>'Prior Year'!X59</f>
        <v>1633</v>
      </c>
      <c r="E517" s="180">
        <f>X59</f>
        <v>0</v>
      </c>
      <c r="F517" s="263">
        <f t="shared" si="17"/>
        <v>224.26887936313531</v>
      </c>
      <c r="G517" s="263" t="e">
        <f t="shared" si="17"/>
        <v>#DIV/0!</v>
      </c>
      <c r="H517" s="265" t="e">
        <f t="shared" si="16"/>
        <v>#DIV/0!</v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1144562.3999999999</v>
      </c>
      <c r="C518" s="240" t="e">
        <f>Y71</f>
        <v>#DIV/0!</v>
      </c>
      <c r="D518" s="240">
        <f>'Prior Year'!Y59</f>
        <v>6483</v>
      </c>
      <c r="E518" s="180">
        <f>Y59</f>
        <v>0</v>
      </c>
      <c r="F518" s="263">
        <f t="shared" si="17"/>
        <v>176.54826469227208</v>
      </c>
      <c r="G518" s="263" t="e">
        <f t="shared" si="17"/>
        <v>#DIV/0!</v>
      </c>
      <c r="H518" s="265" t="e">
        <f t="shared" si="16"/>
        <v>#DIV/0!</v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 t="e">
        <f>Z71</f>
        <v>#DIV/0!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e">
        <f t="shared" si="17"/>
        <v>#DIV/0!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0</v>
      </c>
      <c r="C520" s="240" t="e">
        <f>AA71</f>
        <v>#DIV/0!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e">
        <f t="shared" si="17"/>
        <v>#DIV/0!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1680863.97</v>
      </c>
      <c r="C521" s="240" t="e">
        <f>AB71</f>
        <v>#DIV/0!</v>
      </c>
      <c r="D521" s="181" t="s">
        <v>529</v>
      </c>
      <c r="E521" s="181" t="s">
        <v>529</v>
      </c>
      <c r="F521" s="263" t="str">
        <f t="shared" si="17"/>
        <v/>
      </c>
      <c r="G521" s="263" t="e">
        <f t="shared" si="17"/>
        <v>#DIV/0!</v>
      </c>
      <c r="H521" s="265" t="e">
        <f t="shared" si="16"/>
        <v>#DIV/0!</v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80573</v>
      </c>
      <c r="C522" s="240" t="e">
        <f>AC71</f>
        <v>#DIV/0!</v>
      </c>
      <c r="D522" s="240">
        <f>'Prior Year'!AC59</f>
        <v>669</v>
      </c>
      <c r="E522" s="180">
        <f>AC59</f>
        <v>0</v>
      </c>
      <c r="F522" s="263">
        <f t="shared" si="17"/>
        <v>120.43796711509717</v>
      </c>
      <c r="G522" s="263" t="e">
        <f t="shared" si="17"/>
        <v>#DIV/0!</v>
      </c>
      <c r="H522" s="265" t="e">
        <f t="shared" si="16"/>
        <v>#DIV/0!</v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 t="e">
        <f>AD71</f>
        <v>#DIV/0!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e">
        <f t="shared" si="17"/>
        <v>#DIV/0!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1043327.97</v>
      </c>
      <c r="C524" s="240" t="e">
        <f>AE71</f>
        <v>#DIV/0!</v>
      </c>
      <c r="D524" s="240">
        <f>'Prior Year'!AE59</f>
        <v>15471</v>
      </c>
      <c r="E524" s="180">
        <f>AE59</f>
        <v>0</v>
      </c>
      <c r="F524" s="263">
        <f t="shared" si="17"/>
        <v>67.437655613728907</v>
      </c>
      <c r="G524" s="263" t="e">
        <f t="shared" si="17"/>
        <v>#DIV/0!</v>
      </c>
      <c r="H524" s="265" t="e">
        <f t="shared" si="16"/>
        <v>#DIV/0!</v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 t="e">
        <f>AF71</f>
        <v>#DIV/0!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e">
        <f t="shared" si="17"/>
        <v>#DIV/0!</v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2478266.3199999998</v>
      </c>
      <c r="C526" s="240" t="e">
        <f>AG71</f>
        <v>#DIV/0!</v>
      </c>
      <c r="D526" s="240">
        <f>'Prior Year'!AG59</f>
        <v>4014</v>
      </c>
      <c r="E526" s="180">
        <f>AG59</f>
        <v>0</v>
      </c>
      <c r="F526" s="263">
        <f t="shared" si="17"/>
        <v>617.40566018933725</v>
      </c>
      <c r="G526" s="263" t="e">
        <f t="shared" si="17"/>
        <v>#DIV/0!</v>
      </c>
      <c r="H526" s="265" t="e">
        <f t="shared" si="16"/>
        <v>#DIV/0!</v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 t="e">
        <f>AH71</f>
        <v>#DIV/0!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e">
        <f t="shared" si="17"/>
        <v>#DIV/0!</v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 t="e">
        <f>AI71</f>
        <v>#DIV/0!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e">
        <f t="shared" si="18"/>
        <v>#DIV/0!</v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4756986.7399999993</v>
      </c>
      <c r="C529" s="240" t="e">
        <f>AJ71</f>
        <v>#DIV/0!</v>
      </c>
      <c r="D529" s="240">
        <f>'Prior Year'!AJ59</f>
        <v>24137</v>
      </c>
      <c r="E529" s="180">
        <f>AJ59</f>
        <v>0</v>
      </c>
      <c r="F529" s="263">
        <f t="shared" si="18"/>
        <v>197.0827667067158</v>
      </c>
      <c r="G529" s="263" t="e">
        <f t="shared" si="18"/>
        <v>#DIV/0!</v>
      </c>
      <c r="H529" s="265" t="e">
        <f t="shared" si="16"/>
        <v>#DIV/0!</v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0</v>
      </c>
      <c r="C530" s="240" t="e">
        <f>AK71</f>
        <v>#DIV/0!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e">
        <f t="shared" si="18"/>
        <v>#DIV/0!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0</v>
      </c>
      <c r="C531" s="240" t="e">
        <f>AL71</f>
        <v>#DIV/0!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e">
        <f t="shared" si="18"/>
        <v>#DIV/0!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 t="e">
        <f>AM71</f>
        <v>#DIV/0!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e">
        <f t="shared" si="18"/>
        <v>#DIV/0!</v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1246</v>
      </c>
      <c r="B533" s="240">
        <f>'Prior Year'!AN71</f>
        <v>0</v>
      </c>
      <c r="C533" s="240" t="e">
        <f>AN71</f>
        <v>#DIV/0!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e">
        <f t="shared" si="18"/>
        <v>#DIV/0!</v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 t="e">
        <f>AO71</f>
        <v>#DIV/0!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e">
        <f t="shared" si="18"/>
        <v>#DIV/0!</v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0</v>
      </c>
      <c r="C535" s="240" t="e">
        <f>AP71</f>
        <v>#DIV/0!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e">
        <f t="shared" si="18"/>
        <v>#DIV/0!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 t="e">
        <f>AQ71</f>
        <v>#DIV/0!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e">
        <f t="shared" si="18"/>
        <v>#DIV/0!</v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128026.74</v>
      </c>
      <c r="C537" s="240" t="e">
        <f>AR71</f>
        <v>#DIV/0!</v>
      </c>
      <c r="D537" s="240">
        <f>'Prior Year'!AR59</f>
        <v>37</v>
      </c>
      <c r="E537" s="180">
        <f>AR59</f>
        <v>0</v>
      </c>
      <c r="F537" s="263">
        <f t="shared" si="18"/>
        <v>3460.1821621621625</v>
      </c>
      <c r="G537" s="263" t="e">
        <f t="shared" si="18"/>
        <v>#DIV/0!</v>
      </c>
      <c r="H537" s="265" t="e">
        <f t="shared" si="16"/>
        <v>#DIV/0!</v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 t="e">
        <f>AS71</f>
        <v>#DIV/0!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e">
        <f t="shared" si="18"/>
        <v>#DIV/0!</v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 t="e">
        <f>AT71</f>
        <v>#DIV/0!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e">
        <f t="shared" si="18"/>
        <v>#DIV/0!</v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 t="e">
        <f>AU71</f>
        <v>#DIV/0!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e">
        <f t="shared" si="18"/>
        <v>#DIV/0!</v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0</v>
      </c>
      <c r="C541" s="240" t="e">
        <f>AV71</f>
        <v>#DIV/0!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1247</v>
      </c>
      <c r="B542" s="240">
        <f>'Prior Year'!AW71</f>
        <v>77605.5</v>
      </c>
      <c r="C542" s="240" t="e">
        <f>AW71</f>
        <v>#DIV/0!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 t="e">
        <f>AX71</f>
        <v>#DIV/0!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583147.67999999993</v>
      </c>
      <c r="C544" s="240" t="e">
        <f>AY71</f>
        <v>#DIV/0!</v>
      </c>
      <c r="D544" s="240">
        <f>'Prior Year'!AY59</f>
        <v>4581</v>
      </c>
      <c r="E544" s="180">
        <f>AY59</f>
        <v>0</v>
      </c>
      <c r="F544" s="263">
        <f t="shared" ref="F544:G550" si="19">IF(B544=0,"",IF(D544=0,"",B544/D544))</f>
        <v>127.29702685003274</v>
      </c>
      <c r="G544" s="263" t="e">
        <f t="shared" si="19"/>
        <v>#DIV/0!</v>
      </c>
      <c r="H544" s="265" t="e">
        <f t="shared" si="16"/>
        <v>#DIV/0!</v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0</v>
      </c>
      <c r="C545" s="240" t="e">
        <f>AZ71</f>
        <v>#DIV/0!</v>
      </c>
      <c r="D545" s="240">
        <f>'Prior Year'!AZ59</f>
        <v>26627</v>
      </c>
      <c r="E545" s="180">
        <f>AZ59</f>
        <v>0</v>
      </c>
      <c r="F545" s="263" t="str">
        <f t="shared" si="19"/>
        <v/>
      </c>
      <c r="G545" s="263" t="e">
        <f t="shared" si="19"/>
        <v>#DIV/0!</v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0</v>
      </c>
      <c r="C546" s="240" t="e">
        <f>BA71</f>
        <v>#DIV/0!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e">
        <f t="shared" si="19"/>
        <v>#DIV/0!</v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0</v>
      </c>
      <c r="C547" s="240" t="e">
        <f>BB71</f>
        <v>#DIV/0!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13620.220000000001</v>
      </c>
      <c r="C548" s="240" t="e">
        <f>BC71</f>
        <v>#DIV/0!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85196.48000000001</v>
      </c>
      <c r="C549" s="240" t="e">
        <f>BD71</f>
        <v>#DIV/0!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911602.36999999976</v>
      </c>
      <c r="C550" s="240" t="e">
        <f>BE71</f>
        <v>#DIV/0!</v>
      </c>
      <c r="D550" s="240">
        <f>'Prior Year'!BE59</f>
        <v>85625</v>
      </c>
      <c r="E550" s="180">
        <f>BE59</f>
        <v>0</v>
      </c>
      <c r="F550" s="263">
        <f t="shared" si="19"/>
        <v>10.646451036496348</v>
      </c>
      <c r="G550" s="263" t="e">
        <f t="shared" si="19"/>
        <v>#DIV/0!</v>
      </c>
      <c r="H550" s="265" t="e">
        <f t="shared" si="16"/>
        <v>#DIV/0!</v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606586.75</v>
      </c>
      <c r="C551" s="240" t="e">
        <f>BF71</f>
        <v>#DIV/0!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0</v>
      </c>
      <c r="C552" s="240" t="e">
        <f>BG71</f>
        <v>#DIV/0!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1263360.6800000002</v>
      </c>
      <c r="C553" s="240" t="e">
        <f>BH71</f>
        <v>#DIV/0!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0</v>
      </c>
      <c r="C554" s="240" t="e">
        <f>BI71</f>
        <v>#DIV/0!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449177.41000000003</v>
      </c>
      <c r="C555" s="240" t="e">
        <f>BJ71</f>
        <v>#DIV/0!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1017806.93</v>
      </c>
      <c r="C556" s="240" t="e">
        <f>BK71</f>
        <v>#DIV/0!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241877.33</v>
      </c>
      <c r="C557" s="240" t="e">
        <f>BL71</f>
        <v>#DIV/0!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 t="e">
        <f>BM71</f>
        <v>#DIV/0!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3627233.1999999993</v>
      </c>
      <c r="C559" s="240" t="e">
        <f>BN71</f>
        <v>#DIV/0!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0</v>
      </c>
      <c r="C560" s="240" t="e">
        <f>BO71</f>
        <v>#DIV/0!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0</v>
      </c>
      <c r="C561" s="240" t="e">
        <f>BP71</f>
        <v>#DIV/0!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 t="e">
        <f>BQ71</f>
        <v>#DIV/0!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0</v>
      </c>
      <c r="C563" s="240" t="e">
        <f>BR71</f>
        <v>#DIV/0!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1248</v>
      </c>
      <c r="B564" s="240">
        <f>'Prior Year'!BS71</f>
        <v>0</v>
      </c>
      <c r="C564" s="240" t="e">
        <f>BS71</f>
        <v>#DIV/0!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 t="e">
        <f>BT71</f>
        <v>#DIV/0!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 t="e">
        <f>BU71</f>
        <v>#DIV/0!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407093.09</v>
      </c>
      <c r="C567" s="240" t="e">
        <f>BV71</f>
        <v>#DIV/0!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0</v>
      </c>
      <c r="C568" s="240" t="e">
        <f>BW71</f>
        <v>#DIV/0!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0</v>
      </c>
      <c r="C569" s="240" t="e">
        <f>BX71</f>
        <v>#DIV/0!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294658.03999999998</v>
      </c>
      <c r="C570" s="240" t="e">
        <f>BY71</f>
        <v>#DIV/0!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 t="e">
        <f>BZ71</f>
        <v>#DIV/0!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0</v>
      </c>
      <c r="C572" s="240" t="e">
        <f>CA71</f>
        <v>#DIV/0!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 t="e">
        <f>CB71</f>
        <v>#DIV/0!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45423.08</v>
      </c>
      <c r="C574" s="240" t="e">
        <f>CC71</f>
        <v>#DIV/0!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80862</v>
      </c>
      <c r="E612" s="180" t="e">
        <f>SUM(C624:D647)+SUM(C668:D713)</f>
        <v>#DIV/0!</v>
      </c>
      <c r="F612" s="180">
        <f>CE64-(AX64+BD64+BE64+BG64+BJ64+BN64+BP64+BQ64+CB64+CC64+CD64)</f>
        <v>2972078.9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164.2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51509109.620000005</v>
      </c>
      <c r="L612" s="197">
        <f>CE80-(AW80+AX80+AY80+AZ80+BA80+BB80+BC80+BD80+BE80+BF80+BG80+BH80+BI80+BJ80+BK80+BL80+BM80+BN80+BO80+BP80+BQ80+BR80+BS80+BT80+BU80+BV80+BW80+BX80+BY80+BZ80+CA80+CB80+CC80+CD80)</f>
        <v>18.8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 t="e">
        <f>BE71</f>
        <v>#DIV/0!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0</v>
      </c>
      <c r="D615" s="266" t="e">
        <f>SUM(C614:C615)</f>
        <v>#DIV/0!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 t="e">
        <f>AX71</f>
        <v>#DIV/0!</v>
      </c>
      <c r="D616" s="180" t="e">
        <f>(D615/D612)*AX76</f>
        <v>#DIV/0!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 t="e">
        <f>BJ71</f>
        <v>#DIV/0!</v>
      </c>
      <c r="D617" s="180" t="e">
        <f>(D615/D612)*BJ76</f>
        <v>#DIV/0!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 t="e">
        <f>BG71</f>
        <v>#DIV/0!</v>
      </c>
      <c r="D618" s="180" t="e">
        <f>(D615/D612)*BG76</f>
        <v>#DIV/0!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 t="e">
        <f>BN71</f>
        <v>#DIV/0!</v>
      </c>
      <c r="D619" s="180" t="e">
        <f>(D615/D612)*BN76</f>
        <v>#DIV/0!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 t="e">
        <f>CC71</f>
        <v>#DIV/0!</v>
      </c>
      <c r="D620" s="180" t="e">
        <f>(D615/D612)*CC76</f>
        <v>#DIV/0!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 t="e">
        <f>BP71</f>
        <v>#DIV/0!</v>
      </c>
      <c r="D621" s="180" t="e">
        <f>(D615/D612)*BP76</f>
        <v>#DIV/0!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 t="e">
        <f>CB71</f>
        <v>#DIV/0!</v>
      </c>
      <c r="D622" s="180" t="e">
        <f>(D615/D612)*CB76</f>
        <v>#DIV/0!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 t="e">
        <f>BQ71</f>
        <v>#DIV/0!</v>
      </c>
      <c r="D623" s="180" t="e">
        <f>(D615/D612)*BQ76</f>
        <v>#DIV/0!</v>
      </c>
      <c r="E623" s="180" t="e">
        <f>SUM(C616:D623)</f>
        <v>#DIV/0!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 t="e">
        <f>BD71</f>
        <v>#DIV/0!</v>
      </c>
      <c r="D624" s="180" t="e">
        <f>(D615/D612)*BD76</f>
        <v>#DIV/0!</v>
      </c>
      <c r="E624" s="180" t="e">
        <f>(E623/E612)*SUM(C624:D624)</f>
        <v>#DIV/0!</v>
      </c>
      <c r="F624" s="180" t="e">
        <f>SUM(C624:E624)</f>
        <v>#DIV/0!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 t="e">
        <f>AY71</f>
        <v>#DIV/0!</v>
      </c>
      <c r="D625" s="180" t="e">
        <f>(D615/D612)*AY76</f>
        <v>#DIV/0!</v>
      </c>
      <c r="E625" s="180" t="e">
        <f>(E623/E612)*SUM(C625:D625)</f>
        <v>#DIV/0!</v>
      </c>
      <c r="F625" s="180" t="e">
        <f>(F624/F612)*AY64</f>
        <v>#DIV/0!</v>
      </c>
      <c r="G625" s="180" t="e">
        <f>SUM(C625:F625)</f>
        <v>#DIV/0!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 t="e">
        <f>BR71</f>
        <v>#DIV/0!</v>
      </c>
      <c r="D626" s="180" t="e">
        <f>(D615/D612)*BR76</f>
        <v>#DIV/0!</v>
      </c>
      <c r="E626" s="180" t="e">
        <f>(E623/E612)*SUM(C626:D626)</f>
        <v>#DIV/0!</v>
      </c>
      <c r="F626" s="180" t="e">
        <f>(F624/F612)*BR64</f>
        <v>#DIV/0!</v>
      </c>
      <c r="G626" s="180" t="e">
        <f>(G625/G612)*BR77</f>
        <v>#DIV/0!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 t="e">
        <f>BO71</f>
        <v>#DIV/0!</v>
      </c>
      <c r="D627" s="180" t="e">
        <f>(D615/D612)*BO76</f>
        <v>#DIV/0!</v>
      </c>
      <c r="E627" s="180" t="e">
        <f>(E623/E612)*SUM(C627:D627)</f>
        <v>#DIV/0!</v>
      </c>
      <c r="F627" s="180" t="e">
        <f>(F624/F612)*BO64</f>
        <v>#DIV/0!</v>
      </c>
      <c r="G627" s="180" t="e">
        <f>(G625/G612)*BO77</f>
        <v>#DIV/0!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 t="e">
        <f>AZ71</f>
        <v>#DIV/0!</v>
      </c>
      <c r="D628" s="180" t="e">
        <f>(D615/D612)*AZ76</f>
        <v>#DIV/0!</v>
      </c>
      <c r="E628" s="180" t="e">
        <f>(E623/E612)*SUM(C628:D628)</f>
        <v>#DIV/0!</v>
      </c>
      <c r="F628" s="180" t="e">
        <f>(F624/F612)*AZ64</f>
        <v>#DIV/0!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 t="e">
        <f>BF71</f>
        <v>#DIV/0!</v>
      </c>
      <c r="D629" s="180" t="e">
        <f>(D615/D612)*BF76</f>
        <v>#DIV/0!</v>
      </c>
      <c r="E629" s="180" t="e">
        <f>(E623/E612)*SUM(C629:D629)</f>
        <v>#DIV/0!</v>
      </c>
      <c r="F629" s="180" t="e">
        <f>(F624/F612)*BF64</f>
        <v>#DIV/0!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 t="e">
        <f>BA71</f>
        <v>#DIV/0!</v>
      </c>
      <c r="D630" s="180" t="e">
        <f>(D615/D612)*BA76</f>
        <v>#DIV/0!</v>
      </c>
      <c r="E630" s="180" t="e">
        <f>(E623/E612)*SUM(C630:D630)</f>
        <v>#DIV/0!</v>
      </c>
      <c r="F630" s="180" t="e">
        <f>(F624/F612)*BA64</f>
        <v>#DIV/0!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 t="e">
        <f>AW71</f>
        <v>#DIV/0!</v>
      </c>
      <c r="D631" s="180" t="e">
        <f>(D615/D612)*AW76</f>
        <v>#DIV/0!</v>
      </c>
      <c r="E631" s="180" t="e">
        <f>(E623/E612)*SUM(C631:D631)</f>
        <v>#DIV/0!</v>
      </c>
      <c r="F631" s="180" t="e">
        <f>(F624/F612)*AW64</f>
        <v>#DIV/0!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 t="e">
        <f>BB71</f>
        <v>#DIV/0!</v>
      </c>
      <c r="D632" s="180" t="e">
        <f>(D615/D612)*BB76</f>
        <v>#DIV/0!</v>
      </c>
      <c r="E632" s="180" t="e">
        <f>(E623/E612)*SUM(C632:D632)</f>
        <v>#DIV/0!</v>
      </c>
      <c r="F632" s="180" t="e">
        <f>(F624/F612)*BB64</f>
        <v>#DIV/0!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 t="e">
        <f>BC71</f>
        <v>#DIV/0!</v>
      </c>
      <c r="D633" s="180" t="e">
        <f>(D615/D612)*BC76</f>
        <v>#DIV/0!</v>
      </c>
      <c r="E633" s="180" t="e">
        <f>(E623/E612)*SUM(C633:D633)</f>
        <v>#DIV/0!</v>
      </c>
      <c r="F633" s="180" t="e">
        <f>(F624/F612)*BC64</f>
        <v>#DIV/0!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 t="e">
        <f>BI71</f>
        <v>#DIV/0!</v>
      </c>
      <c r="D634" s="180" t="e">
        <f>(D615/D612)*BI76</f>
        <v>#DIV/0!</v>
      </c>
      <c r="E634" s="180" t="e">
        <f>(E623/E612)*SUM(C634:D634)</f>
        <v>#DIV/0!</v>
      </c>
      <c r="F634" s="180" t="e">
        <f>(F624/F612)*BI64</f>
        <v>#DIV/0!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 t="e">
        <f>BK71</f>
        <v>#DIV/0!</v>
      </c>
      <c r="D635" s="180" t="e">
        <f>(D615/D612)*BK76</f>
        <v>#DIV/0!</v>
      </c>
      <c r="E635" s="180" t="e">
        <f>(E623/E612)*SUM(C635:D635)</f>
        <v>#DIV/0!</v>
      </c>
      <c r="F635" s="180" t="e">
        <f>(F624/F612)*BK64</f>
        <v>#DIV/0!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 t="e">
        <f>BH71</f>
        <v>#DIV/0!</v>
      </c>
      <c r="D636" s="180" t="e">
        <f>(D615/D612)*BH76</f>
        <v>#DIV/0!</v>
      </c>
      <c r="E636" s="180" t="e">
        <f>(E623/E612)*SUM(C636:D636)</f>
        <v>#DIV/0!</v>
      </c>
      <c r="F636" s="180" t="e">
        <f>(F624/F612)*BH64</f>
        <v>#DIV/0!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 t="e">
        <f>BL71</f>
        <v>#DIV/0!</v>
      </c>
      <c r="D637" s="180" t="e">
        <f>(D615/D612)*BL76</f>
        <v>#DIV/0!</v>
      </c>
      <c r="E637" s="180" t="e">
        <f>(E623/E612)*SUM(C637:D637)</f>
        <v>#DIV/0!</v>
      </c>
      <c r="F637" s="180" t="e">
        <f>(F624/F612)*BL64</f>
        <v>#DIV/0!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 t="e">
        <f>BM71</f>
        <v>#DIV/0!</v>
      </c>
      <c r="D638" s="180" t="e">
        <f>(D615/D612)*BM76</f>
        <v>#DIV/0!</v>
      </c>
      <c r="E638" s="180" t="e">
        <f>(E623/E612)*SUM(C638:D638)</f>
        <v>#DIV/0!</v>
      </c>
      <c r="F638" s="180" t="e">
        <f>(F624/F612)*BM64</f>
        <v>#DIV/0!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 t="e">
        <f>BS71</f>
        <v>#DIV/0!</v>
      </c>
      <c r="D639" s="180" t="e">
        <f>(D615/D612)*BS76</f>
        <v>#DIV/0!</v>
      </c>
      <c r="E639" s="180" t="e">
        <f>(E623/E612)*SUM(C639:D639)</f>
        <v>#DIV/0!</v>
      </c>
      <c r="F639" s="180" t="e">
        <f>(F624/F612)*BS64</f>
        <v>#DIV/0!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 t="e">
        <f>BT71</f>
        <v>#DIV/0!</v>
      </c>
      <c r="D640" s="180" t="e">
        <f>(D615/D612)*BT76</f>
        <v>#DIV/0!</v>
      </c>
      <c r="E640" s="180" t="e">
        <f>(E623/E612)*SUM(C640:D640)</f>
        <v>#DIV/0!</v>
      </c>
      <c r="F640" s="180" t="e">
        <f>(F624/F612)*BT64</f>
        <v>#DIV/0!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 t="e">
        <f>BU71</f>
        <v>#DIV/0!</v>
      </c>
      <c r="D641" s="180" t="e">
        <f>(D615/D612)*BU76</f>
        <v>#DIV/0!</v>
      </c>
      <c r="E641" s="180" t="e">
        <f>(E623/E612)*SUM(C641:D641)</f>
        <v>#DIV/0!</v>
      </c>
      <c r="F641" s="180" t="e">
        <f>(F624/F612)*BU64</f>
        <v>#DIV/0!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 t="e">
        <f>BV71</f>
        <v>#DIV/0!</v>
      </c>
      <c r="D642" s="180" t="e">
        <f>(D615/D612)*BV76</f>
        <v>#DIV/0!</v>
      </c>
      <c r="E642" s="180" t="e">
        <f>(E623/E612)*SUM(C642:D642)</f>
        <v>#DIV/0!</v>
      </c>
      <c r="F642" s="180" t="e">
        <f>(F624/F612)*BV64</f>
        <v>#DIV/0!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 t="e">
        <f>BW71</f>
        <v>#DIV/0!</v>
      </c>
      <c r="D643" s="180" t="e">
        <f>(D615/D612)*BW76</f>
        <v>#DIV/0!</v>
      </c>
      <c r="E643" s="180" t="e">
        <f>(E623/E612)*SUM(C643:D643)</f>
        <v>#DIV/0!</v>
      </c>
      <c r="F643" s="180" t="e">
        <f>(F624/F612)*BW64</f>
        <v>#DIV/0!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 t="e">
        <f>BX71</f>
        <v>#DIV/0!</v>
      </c>
      <c r="D644" s="180" t="e">
        <f>(D615/D612)*BX76</f>
        <v>#DIV/0!</v>
      </c>
      <c r="E644" s="180" t="e">
        <f>(E623/E612)*SUM(C644:D644)</f>
        <v>#DIV/0!</v>
      </c>
      <c r="F644" s="180" t="e">
        <f>(F624/F612)*BX64</f>
        <v>#DIV/0!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 t="e">
        <f>BY71</f>
        <v>#DIV/0!</v>
      </c>
      <c r="D645" s="180" t="e">
        <f>(D615/D612)*BY76</f>
        <v>#DIV/0!</v>
      </c>
      <c r="E645" s="180" t="e">
        <f>(E623/E612)*SUM(C645:D645)</f>
        <v>#DIV/0!</v>
      </c>
      <c r="F645" s="180" t="e">
        <f>(F624/F612)*BY64</f>
        <v>#DIV/0!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 t="e">
        <f>BZ71</f>
        <v>#DIV/0!</v>
      </c>
      <c r="D646" s="180" t="e">
        <f>(D615/D612)*BZ76</f>
        <v>#DIV/0!</v>
      </c>
      <c r="E646" s="180" t="e">
        <f>(E623/E612)*SUM(C646:D646)</f>
        <v>#DIV/0!</v>
      </c>
      <c r="F646" s="180" t="e">
        <f>(F624/F612)*BZ64</f>
        <v>#DIV/0!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 t="e">
        <f>CA71</f>
        <v>#DIV/0!</v>
      </c>
      <c r="D647" s="180" t="e">
        <f>(D615/D612)*CA76</f>
        <v>#DIV/0!</v>
      </c>
      <c r="E647" s="180" t="e">
        <f>(E623/E612)*SUM(C647:D647)</f>
        <v>#DIV/0!</v>
      </c>
      <c r="F647" s="180" t="e">
        <f>(F624/F612)*CA64</f>
        <v>#DIV/0!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">
      <c r="A648" s="196"/>
      <c r="B648" s="196"/>
      <c r="C648" s="180" t="e">
        <f>SUM(C614:C647)</f>
        <v>#DIV/0!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 t="e">
        <f>C71</f>
        <v>#DIV/0!</v>
      </c>
      <c r="D668" s="180" t="e">
        <f>(D615/D612)*C76</f>
        <v>#DIV/0!</v>
      </c>
      <c r="E668" s="180" t="e">
        <f>(E623/E612)*SUM(C668:D668)</f>
        <v>#DIV/0!</v>
      </c>
      <c r="F668" s="180" t="e">
        <f>(F624/F612)*C64</f>
        <v>#DIV/0!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 t="e">
        <f>D71</f>
        <v>#DIV/0!</v>
      </c>
      <c r="D669" s="180" t="e">
        <f>(D615/D612)*D76</f>
        <v>#DIV/0!</v>
      </c>
      <c r="E669" s="180" t="e">
        <f>(E623/E612)*SUM(C669:D669)</f>
        <v>#DIV/0!</v>
      </c>
      <c r="F669" s="180" t="e">
        <f>(F624/F612)*D64</f>
        <v>#DIV/0!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 t="e">
        <f>E71</f>
        <v>#DIV/0!</v>
      </c>
      <c r="D670" s="180" t="e">
        <f>(D615/D612)*E76</f>
        <v>#DIV/0!</v>
      </c>
      <c r="E670" s="180" t="e">
        <f>(E623/E612)*SUM(C670:D670)</f>
        <v>#DIV/0!</v>
      </c>
      <c r="F670" s="180" t="e">
        <f>(F624/F612)*E64</f>
        <v>#DIV/0!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 t="e">
        <f>F71</f>
        <v>#DIV/0!</v>
      </c>
      <c r="D671" s="180" t="e">
        <f>(D615/D612)*F76</f>
        <v>#DIV/0!</v>
      </c>
      <c r="E671" s="180" t="e">
        <f>(E623/E612)*SUM(C671:D671)</f>
        <v>#DIV/0!</v>
      </c>
      <c r="F671" s="180" t="e">
        <f>(F624/F612)*F64</f>
        <v>#DIV/0!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 t="e">
        <f>G71</f>
        <v>#DIV/0!</v>
      </c>
      <c r="D672" s="180" t="e">
        <f>(D615/D612)*G76</f>
        <v>#DIV/0!</v>
      </c>
      <c r="E672" s="180" t="e">
        <f>(E623/E612)*SUM(C672:D672)</f>
        <v>#DIV/0!</v>
      </c>
      <c r="F672" s="180" t="e">
        <f>(F624/F612)*G64</f>
        <v>#DIV/0!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 t="e">
        <f>H71</f>
        <v>#DIV/0!</v>
      </c>
      <c r="D673" s="180" t="e">
        <f>(D615/D612)*H76</f>
        <v>#DIV/0!</v>
      </c>
      <c r="E673" s="180" t="e">
        <f>(E623/E612)*SUM(C673:D673)</f>
        <v>#DIV/0!</v>
      </c>
      <c r="F673" s="180" t="e">
        <f>(F624/F612)*H64</f>
        <v>#DIV/0!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 t="e">
        <f>I71</f>
        <v>#DIV/0!</v>
      </c>
      <c r="D674" s="180" t="e">
        <f>(D615/D612)*I76</f>
        <v>#DIV/0!</v>
      </c>
      <c r="E674" s="180" t="e">
        <f>(E623/E612)*SUM(C674:D674)</f>
        <v>#DIV/0!</v>
      </c>
      <c r="F674" s="180" t="e">
        <f>(F624/F612)*I64</f>
        <v>#DIV/0!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 t="e">
        <f>J71</f>
        <v>#DIV/0!</v>
      </c>
      <c r="D675" s="180" t="e">
        <f>(D615/D612)*J76</f>
        <v>#DIV/0!</v>
      </c>
      <c r="E675" s="180" t="e">
        <f>(E623/E612)*SUM(C675:D675)</f>
        <v>#DIV/0!</v>
      </c>
      <c r="F675" s="180" t="e">
        <f>(F624/F612)*J64</f>
        <v>#DIV/0!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 t="e">
        <f>K71</f>
        <v>#DIV/0!</v>
      </c>
      <c r="D676" s="180" t="e">
        <f>(D615/D612)*K76</f>
        <v>#DIV/0!</v>
      </c>
      <c r="E676" s="180" t="e">
        <f>(E623/E612)*SUM(C676:D676)</f>
        <v>#DIV/0!</v>
      </c>
      <c r="F676" s="180" t="e">
        <f>(F624/F612)*K64</f>
        <v>#DIV/0!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 t="e">
        <f>L71</f>
        <v>#DIV/0!</v>
      </c>
      <c r="D677" s="180" t="e">
        <f>(D615/D612)*L76</f>
        <v>#DIV/0!</v>
      </c>
      <c r="E677" s="180" t="e">
        <f>(E623/E612)*SUM(C677:D677)</f>
        <v>#DIV/0!</v>
      </c>
      <c r="F677" s="180" t="e">
        <f>(F624/F612)*L64</f>
        <v>#DIV/0!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 t="e">
        <f>M71</f>
        <v>#DIV/0!</v>
      </c>
      <c r="D678" s="180" t="e">
        <f>(D615/D612)*M76</f>
        <v>#DIV/0!</v>
      </c>
      <c r="E678" s="180" t="e">
        <f>(E623/E612)*SUM(C678:D678)</f>
        <v>#DIV/0!</v>
      </c>
      <c r="F678" s="180" t="e">
        <f>(F624/F612)*M64</f>
        <v>#DIV/0!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 t="e">
        <f>N71</f>
        <v>#DIV/0!</v>
      </c>
      <c r="D679" s="180" t="e">
        <f>(D615/D612)*N76</f>
        <v>#DIV/0!</v>
      </c>
      <c r="E679" s="180" t="e">
        <f>(E623/E612)*SUM(C679:D679)</f>
        <v>#DIV/0!</v>
      </c>
      <c r="F679" s="180" t="e">
        <f>(F624/F612)*N64</f>
        <v>#DIV/0!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 t="e">
        <f>O71</f>
        <v>#DIV/0!</v>
      </c>
      <c r="D680" s="180" t="e">
        <f>(D615/D612)*O76</f>
        <v>#DIV/0!</v>
      </c>
      <c r="E680" s="180" t="e">
        <f>(E623/E612)*SUM(C680:D680)</f>
        <v>#DIV/0!</v>
      </c>
      <c r="F680" s="180" t="e">
        <f>(F624/F612)*O64</f>
        <v>#DIV/0!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 t="e">
        <f>P71</f>
        <v>#DIV/0!</v>
      </c>
      <c r="D681" s="180" t="e">
        <f>(D615/D612)*P76</f>
        <v>#DIV/0!</v>
      </c>
      <c r="E681" s="180" t="e">
        <f>(E623/E612)*SUM(C681:D681)</f>
        <v>#DIV/0!</v>
      </c>
      <c r="F681" s="180" t="e">
        <f>(F624/F612)*P64</f>
        <v>#DIV/0!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 t="e">
        <f>Q71</f>
        <v>#DIV/0!</v>
      </c>
      <c r="D682" s="180" t="e">
        <f>(D615/D612)*Q76</f>
        <v>#DIV/0!</v>
      </c>
      <c r="E682" s="180" t="e">
        <f>(E623/E612)*SUM(C682:D682)</f>
        <v>#DIV/0!</v>
      </c>
      <c r="F682" s="180" t="e">
        <f>(F624/F612)*Q64</f>
        <v>#DIV/0!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 t="e">
        <f>R71</f>
        <v>#DIV/0!</v>
      </c>
      <c r="D683" s="180" t="e">
        <f>(D615/D612)*R76</f>
        <v>#DIV/0!</v>
      </c>
      <c r="E683" s="180" t="e">
        <f>(E623/E612)*SUM(C683:D683)</f>
        <v>#DIV/0!</v>
      </c>
      <c r="F683" s="180" t="e">
        <f>(F624/F612)*R64</f>
        <v>#DIV/0!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 t="e">
        <f>S71</f>
        <v>#DIV/0!</v>
      </c>
      <c r="D684" s="180" t="e">
        <f>(D615/D612)*S76</f>
        <v>#DIV/0!</v>
      </c>
      <c r="E684" s="180" t="e">
        <f>(E623/E612)*SUM(C684:D684)</f>
        <v>#DIV/0!</v>
      </c>
      <c r="F684" s="180" t="e">
        <f>(F624/F612)*S64</f>
        <v>#DIV/0!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 t="e">
        <f>T71</f>
        <v>#DIV/0!</v>
      </c>
      <c r="D685" s="180" t="e">
        <f>(D615/D612)*T76</f>
        <v>#DIV/0!</v>
      </c>
      <c r="E685" s="180" t="e">
        <f>(E623/E612)*SUM(C685:D685)</f>
        <v>#DIV/0!</v>
      </c>
      <c r="F685" s="180" t="e">
        <f>(F624/F612)*T64</f>
        <v>#DIV/0!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 t="e">
        <f>U71</f>
        <v>#DIV/0!</v>
      </c>
      <c r="D686" s="180" t="e">
        <f>(D615/D612)*U76</f>
        <v>#DIV/0!</v>
      </c>
      <c r="E686" s="180" t="e">
        <f>(E623/E612)*SUM(C686:D686)</f>
        <v>#DIV/0!</v>
      </c>
      <c r="F686" s="180" t="e">
        <f>(F624/F612)*U64</f>
        <v>#DIV/0!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 t="e">
        <f>V71</f>
        <v>#DIV/0!</v>
      </c>
      <c r="D687" s="180" t="e">
        <f>(D615/D612)*V76</f>
        <v>#DIV/0!</v>
      </c>
      <c r="E687" s="180" t="e">
        <f>(E623/E612)*SUM(C687:D687)</f>
        <v>#DIV/0!</v>
      </c>
      <c r="F687" s="180" t="e">
        <f>(F624/F612)*V64</f>
        <v>#DIV/0!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 t="e">
        <f>W71</f>
        <v>#DIV/0!</v>
      </c>
      <c r="D688" s="180" t="e">
        <f>(D615/D612)*W76</f>
        <v>#DIV/0!</v>
      </c>
      <c r="E688" s="180" t="e">
        <f>(E623/E612)*SUM(C688:D688)</f>
        <v>#DIV/0!</v>
      </c>
      <c r="F688" s="180" t="e">
        <f>(F624/F612)*W64</f>
        <v>#DIV/0!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 t="e">
        <f>X71</f>
        <v>#DIV/0!</v>
      </c>
      <c r="D689" s="180" t="e">
        <f>(D615/D612)*X76</f>
        <v>#DIV/0!</v>
      </c>
      <c r="E689" s="180" t="e">
        <f>(E623/E612)*SUM(C689:D689)</f>
        <v>#DIV/0!</v>
      </c>
      <c r="F689" s="180" t="e">
        <f>(F624/F612)*X64</f>
        <v>#DIV/0!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 t="e">
        <f>Y71</f>
        <v>#DIV/0!</v>
      </c>
      <c r="D690" s="180" t="e">
        <f>(D615/D612)*Y76</f>
        <v>#DIV/0!</v>
      </c>
      <c r="E690" s="180" t="e">
        <f>(E623/E612)*SUM(C690:D690)</f>
        <v>#DIV/0!</v>
      </c>
      <c r="F690" s="180" t="e">
        <f>(F624/F612)*Y64</f>
        <v>#DIV/0!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 t="e">
        <f>Z71</f>
        <v>#DIV/0!</v>
      </c>
      <c r="D691" s="180" t="e">
        <f>(D615/D612)*Z76</f>
        <v>#DIV/0!</v>
      </c>
      <c r="E691" s="180" t="e">
        <f>(E623/E612)*SUM(C691:D691)</f>
        <v>#DIV/0!</v>
      </c>
      <c r="F691" s="180" t="e">
        <f>(F624/F612)*Z64</f>
        <v>#DIV/0!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 t="e">
        <f>AA71</f>
        <v>#DIV/0!</v>
      </c>
      <c r="D692" s="180" t="e">
        <f>(D615/D612)*AA76</f>
        <v>#DIV/0!</v>
      </c>
      <c r="E692" s="180" t="e">
        <f>(E623/E612)*SUM(C692:D692)</f>
        <v>#DIV/0!</v>
      </c>
      <c r="F692" s="180" t="e">
        <f>(F624/F612)*AA64</f>
        <v>#DIV/0!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 t="e">
        <f>AB71</f>
        <v>#DIV/0!</v>
      </c>
      <c r="D693" s="180" t="e">
        <f>(D615/D612)*AB76</f>
        <v>#DIV/0!</v>
      </c>
      <c r="E693" s="180" t="e">
        <f>(E623/E612)*SUM(C693:D693)</f>
        <v>#DIV/0!</v>
      </c>
      <c r="F693" s="180" t="e">
        <f>(F624/F612)*AB64</f>
        <v>#DIV/0!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 t="e">
        <f>AC71</f>
        <v>#DIV/0!</v>
      </c>
      <c r="D694" s="180" t="e">
        <f>(D615/D612)*AC76</f>
        <v>#DIV/0!</v>
      </c>
      <c r="E694" s="180" t="e">
        <f>(E623/E612)*SUM(C694:D694)</f>
        <v>#DIV/0!</v>
      </c>
      <c r="F694" s="180" t="e">
        <f>(F624/F612)*AC64</f>
        <v>#DIV/0!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 t="e">
        <f>AD71</f>
        <v>#DIV/0!</v>
      </c>
      <c r="D695" s="180" t="e">
        <f>(D615/D612)*AD76</f>
        <v>#DIV/0!</v>
      </c>
      <c r="E695" s="180" t="e">
        <f>(E623/E612)*SUM(C695:D695)</f>
        <v>#DIV/0!</v>
      </c>
      <c r="F695" s="180" t="e">
        <f>(F624/F612)*AD64</f>
        <v>#DIV/0!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 t="e">
        <f>AE71</f>
        <v>#DIV/0!</v>
      </c>
      <c r="D696" s="180" t="e">
        <f>(D615/D612)*AE76</f>
        <v>#DIV/0!</v>
      </c>
      <c r="E696" s="180" t="e">
        <f>(E623/E612)*SUM(C696:D696)</f>
        <v>#DIV/0!</v>
      </c>
      <c r="F696" s="180" t="e">
        <f>(F624/F612)*AE64</f>
        <v>#DIV/0!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 t="e">
        <f>AF71</f>
        <v>#DIV/0!</v>
      </c>
      <c r="D697" s="180" t="e">
        <f>(D615/D612)*AF76</f>
        <v>#DIV/0!</v>
      </c>
      <c r="E697" s="180" t="e">
        <f>(E623/E612)*SUM(C697:D697)</f>
        <v>#DIV/0!</v>
      </c>
      <c r="F697" s="180" t="e">
        <f>(F624/F612)*AF64</f>
        <v>#DIV/0!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 t="e">
        <f>AG71</f>
        <v>#DIV/0!</v>
      </c>
      <c r="D698" s="180" t="e">
        <f>(D615/D612)*AG76</f>
        <v>#DIV/0!</v>
      </c>
      <c r="E698" s="180" t="e">
        <f>(E623/E612)*SUM(C698:D698)</f>
        <v>#DIV/0!</v>
      </c>
      <c r="F698" s="180" t="e">
        <f>(F624/F612)*AG64</f>
        <v>#DIV/0!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 t="e">
        <f>AH71</f>
        <v>#DIV/0!</v>
      </c>
      <c r="D699" s="180" t="e">
        <f>(D615/D612)*AH76</f>
        <v>#DIV/0!</v>
      </c>
      <c r="E699" s="180" t="e">
        <f>(E623/E612)*SUM(C699:D699)</f>
        <v>#DIV/0!</v>
      </c>
      <c r="F699" s="180" t="e">
        <f>(F624/F612)*AH64</f>
        <v>#DIV/0!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 t="e">
        <f>AI71</f>
        <v>#DIV/0!</v>
      </c>
      <c r="D700" s="180" t="e">
        <f>(D615/D612)*AI76</f>
        <v>#DIV/0!</v>
      </c>
      <c r="E700" s="180" t="e">
        <f>(E623/E612)*SUM(C700:D700)</f>
        <v>#DIV/0!</v>
      </c>
      <c r="F700" s="180" t="e">
        <f>(F624/F612)*AI64</f>
        <v>#DIV/0!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 t="e">
        <f>AJ71</f>
        <v>#DIV/0!</v>
      </c>
      <c r="D701" s="180" t="e">
        <f>(D615/D612)*AJ76</f>
        <v>#DIV/0!</v>
      </c>
      <c r="E701" s="180" t="e">
        <f>(E623/E612)*SUM(C701:D701)</f>
        <v>#DIV/0!</v>
      </c>
      <c r="F701" s="180" t="e">
        <f>(F624/F612)*AJ64</f>
        <v>#DIV/0!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 t="e">
        <f>AK71</f>
        <v>#DIV/0!</v>
      </c>
      <c r="D702" s="180" t="e">
        <f>(D615/D612)*AK76</f>
        <v>#DIV/0!</v>
      </c>
      <c r="E702" s="180" t="e">
        <f>(E623/E612)*SUM(C702:D702)</f>
        <v>#DIV/0!</v>
      </c>
      <c r="F702" s="180" t="e">
        <f>(F624/F612)*AK64</f>
        <v>#DIV/0!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 t="e">
        <f>AL71</f>
        <v>#DIV/0!</v>
      </c>
      <c r="D703" s="180" t="e">
        <f>(D615/D612)*AL76</f>
        <v>#DIV/0!</v>
      </c>
      <c r="E703" s="180" t="e">
        <f>(E623/E612)*SUM(C703:D703)</f>
        <v>#DIV/0!</v>
      </c>
      <c r="F703" s="180" t="e">
        <f>(F624/F612)*AL64</f>
        <v>#DIV/0!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 t="e">
        <f>AM71</f>
        <v>#DIV/0!</v>
      </c>
      <c r="D704" s="180" t="e">
        <f>(D615/D612)*AM76</f>
        <v>#DIV/0!</v>
      </c>
      <c r="E704" s="180" t="e">
        <f>(E623/E612)*SUM(C704:D704)</f>
        <v>#DIV/0!</v>
      </c>
      <c r="F704" s="180" t="e">
        <f>(F624/F612)*AM64</f>
        <v>#DIV/0!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 t="e">
        <f>AN71</f>
        <v>#DIV/0!</v>
      </c>
      <c r="D705" s="180" t="e">
        <f>(D615/D612)*AN76</f>
        <v>#DIV/0!</v>
      </c>
      <c r="E705" s="180" t="e">
        <f>(E623/E612)*SUM(C705:D705)</f>
        <v>#DIV/0!</v>
      </c>
      <c r="F705" s="180" t="e">
        <f>(F624/F612)*AN64</f>
        <v>#DIV/0!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 t="e">
        <f>AO71</f>
        <v>#DIV/0!</v>
      </c>
      <c r="D706" s="180" t="e">
        <f>(D615/D612)*AO76</f>
        <v>#DIV/0!</v>
      </c>
      <c r="E706" s="180" t="e">
        <f>(E623/E612)*SUM(C706:D706)</f>
        <v>#DIV/0!</v>
      </c>
      <c r="F706" s="180" t="e">
        <f>(F624/F612)*AO64</f>
        <v>#DIV/0!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 t="e">
        <f>AP71</f>
        <v>#DIV/0!</v>
      </c>
      <c r="D707" s="180" t="e">
        <f>(D615/D612)*AP76</f>
        <v>#DIV/0!</v>
      </c>
      <c r="E707" s="180" t="e">
        <f>(E623/E612)*SUM(C707:D707)</f>
        <v>#DIV/0!</v>
      </c>
      <c r="F707" s="180" t="e">
        <f>(F624/F612)*AP64</f>
        <v>#DIV/0!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 t="e">
        <f>AQ71</f>
        <v>#DIV/0!</v>
      </c>
      <c r="D708" s="180" t="e">
        <f>(D615/D612)*AQ76</f>
        <v>#DIV/0!</v>
      </c>
      <c r="E708" s="180" t="e">
        <f>(E623/E612)*SUM(C708:D708)</f>
        <v>#DIV/0!</v>
      </c>
      <c r="F708" s="180" t="e">
        <f>(F624/F612)*AQ64</f>
        <v>#DIV/0!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 t="e">
        <f>AR71</f>
        <v>#DIV/0!</v>
      </c>
      <c r="D709" s="180" t="e">
        <f>(D615/D612)*AR76</f>
        <v>#DIV/0!</v>
      </c>
      <c r="E709" s="180" t="e">
        <f>(E623/E612)*SUM(C709:D709)</f>
        <v>#DIV/0!</v>
      </c>
      <c r="F709" s="180" t="e">
        <f>(F624/F612)*AR64</f>
        <v>#DIV/0!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 t="e">
        <f>AS71</f>
        <v>#DIV/0!</v>
      </c>
      <c r="D710" s="180" t="e">
        <f>(D615/D612)*AS76</f>
        <v>#DIV/0!</v>
      </c>
      <c r="E710" s="180" t="e">
        <f>(E623/E612)*SUM(C710:D710)</f>
        <v>#DIV/0!</v>
      </c>
      <c r="F710" s="180" t="e">
        <f>(F624/F612)*AS64</f>
        <v>#DIV/0!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 t="e">
        <f>AT71</f>
        <v>#DIV/0!</v>
      </c>
      <c r="D711" s="180" t="e">
        <f>(D615/D612)*AT76</f>
        <v>#DIV/0!</v>
      </c>
      <c r="E711" s="180" t="e">
        <f>(E623/E612)*SUM(C711:D711)</f>
        <v>#DIV/0!</v>
      </c>
      <c r="F711" s="180" t="e">
        <f>(F624/F612)*AT64</f>
        <v>#DIV/0!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 t="e">
        <f>AU71</f>
        <v>#DIV/0!</v>
      </c>
      <c r="D712" s="180" t="e">
        <f>(D615/D612)*AU76</f>
        <v>#DIV/0!</v>
      </c>
      <c r="E712" s="180" t="e">
        <f>(E623/E612)*SUM(C712:D712)</f>
        <v>#DIV/0!</v>
      </c>
      <c r="F712" s="180" t="e">
        <f>(F624/F612)*AU64</f>
        <v>#DIV/0!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 t="e">
        <f>AV71</f>
        <v>#DIV/0!</v>
      </c>
      <c r="D713" s="180" t="e">
        <f>(D615/D612)*AV76</f>
        <v>#DIV/0!</v>
      </c>
      <c r="E713" s="180" t="e">
        <f>(E623/E612)*SUM(C713:D713)</f>
        <v>#DIV/0!</v>
      </c>
      <c r="F713" s="180" t="e">
        <f>(F624/F612)*AV64</f>
        <v>#DIV/0!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 t="e">
        <f>SUM(C614:C647)+SUM(C668:C713)</f>
        <v>#DIV/0!</v>
      </c>
      <c r="D715" s="180" t="e">
        <f>SUM(D616:D647)+SUM(D668:D713)</f>
        <v>#DIV/0!</v>
      </c>
      <c r="E715" s="180" t="e">
        <f>SUM(E624:E647)+SUM(E668:E713)</f>
        <v>#DIV/0!</v>
      </c>
      <c r="F715" s="180" t="e">
        <f>SUM(F625:F648)+SUM(F668:F713)</f>
        <v>#DIV/0!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 t="e">
        <f>CE71</f>
        <v>#DIV/0!</v>
      </c>
      <c r="D716" s="180" t="e">
        <f>D615</f>
        <v>#DIV/0!</v>
      </c>
      <c r="E716" s="180" t="e">
        <f>E623</f>
        <v>#DIV/0!</v>
      </c>
      <c r="F716" s="180" t="e">
        <f>F624</f>
        <v>#DIV/0!</v>
      </c>
      <c r="G716" s="180" t="e">
        <f>G625</f>
        <v>#DIV/0!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 t="e">
        <f>C648</f>
        <v>#DIV/0!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008*2021*A</v>
      </c>
      <c r="B722" s="276">
        <f>ROUND(C165,0)</f>
        <v>1144421</v>
      </c>
      <c r="C722" s="276">
        <f>ROUND(C166,0)</f>
        <v>72722</v>
      </c>
      <c r="D722" s="276">
        <f>ROUND(C167,0)</f>
        <v>167925</v>
      </c>
      <c r="E722" s="276">
        <f>ROUND(C168,0)</f>
        <v>1565237</v>
      </c>
      <c r="F722" s="276">
        <f>ROUND(C169,0)</f>
        <v>21026</v>
      </c>
      <c r="G722" s="276">
        <f>ROUND(C170,0)</f>
        <v>380301</v>
      </c>
      <c r="H722" s="276">
        <f>ROUND(C171+C172,0)</f>
        <v>20525</v>
      </c>
      <c r="I722" s="276">
        <f>ROUND(C175,0)</f>
        <v>0</v>
      </c>
      <c r="J722" s="276">
        <f>ROUND(C176,0)</f>
        <v>393935</v>
      </c>
      <c r="K722" s="276">
        <f>ROUND(C179,0)</f>
        <v>141645</v>
      </c>
      <c r="L722" s="276">
        <f>ROUND(C180,0)</f>
        <v>117328</v>
      </c>
      <c r="M722" s="276">
        <f>ROUND(C183,0)</f>
        <v>41540</v>
      </c>
      <c r="N722" s="276">
        <f>ROUND(C184,0)</f>
        <v>0</v>
      </c>
      <c r="O722" s="276">
        <f>ROUND(C185,0)</f>
        <v>0</v>
      </c>
      <c r="P722" s="276">
        <f>ROUND(C188,0)</f>
        <v>0</v>
      </c>
      <c r="Q722" s="276">
        <f>ROUND(C189,0)</f>
        <v>181985</v>
      </c>
      <c r="R722" s="276">
        <f>ROUND(B195,0)</f>
        <v>203706</v>
      </c>
      <c r="S722" s="276">
        <f>ROUND(C195,0)</f>
        <v>0</v>
      </c>
      <c r="T722" s="276">
        <f>ROUND(D195,0)</f>
        <v>0</v>
      </c>
      <c r="U722" s="276">
        <f>ROUND(B196,0)</f>
        <v>1771953</v>
      </c>
      <c r="V722" s="276">
        <f>ROUND(C196,0)</f>
        <v>186009</v>
      </c>
      <c r="W722" s="276">
        <f>ROUND(D196,0)</f>
        <v>0</v>
      </c>
      <c r="X722" s="276">
        <f>ROUND(B197,0)</f>
        <v>13657778</v>
      </c>
      <c r="Y722" s="276">
        <f>ROUND(C197,0)</f>
        <v>282722</v>
      </c>
      <c r="Z722" s="276">
        <f>ROUND(D197,0)</f>
        <v>0</v>
      </c>
      <c r="AA722" s="276">
        <f>ROUND(B198,0)</f>
        <v>6932383</v>
      </c>
      <c r="AB722" s="276">
        <f>ROUND(C198,0)</f>
        <v>81000</v>
      </c>
      <c r="AC722" s="276">
        <f>ROUND(D198,0)</f>
        <v>3072</v>
      </c>
      <c r="AD722" s="276">
        <f>ROUND(B199,0)</f>
        <v>362010</v>
      </c>
      <c r="AE722" s="276">
        <f>ROUND(C199,0)</f>
        <v>325859</v>
      </c>
      <c r="AF722" s="276">
        <f>ROUND(D199,0)</f>
        <v>877111</v>
      </c>
      <c r="AG722" s="276">
        <f>ROUND(B200,0)</f>
        <v>7293567</v>
      </c>
      <c r="AH722" s="276">
        <f>ROUND(C200,0)</f>
        <v>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335643</v>
      </c>
      <c r="AQ722" s="276">
        <f>ROUND(C203,0)</f>
        <v>1175965</v>
      </c>
      <c r="AR722" s="276">
        <f>ROUND(D203,0)</f>
        <v>719509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8096203</v>
      </c>
      <c r="AZ722" s="276">
        <f>ROUND(C210,0)</f>
        <v>382965</v>
      </c>
      <c r="BA722" s="276">
        <f>ROUND(D210,0)</f>
        <v>3113</v>
      </c>
      <c r="BB722" s="276">
        <f>ROUND(B211,0)</f>
        <v>4761930</v>
      </c>
      <c r="BC722" s="276">
        <f>ROUND(C211,0)</f>
        <v>376256</v>
      </c>
      <c r="BD722" s="276">
        <f>ROUND(D211,0)</f>
        <v>0</v>
      </c>
      <c r="BE722" s="276">
        <f>ROUND(B212,0)</f>
        <v>233605</v>
      </c>
      <c r="BF722" s="276">
        <f>ROUND(C212,0)</f>
        <v>20552</v>
      </c>
      <c r="BG722" s="276">
        <f>ROUND(D212,0)</f>
        <v>3072</v>
      </c>
      <c r="BH722" s="276">
        <f>ROUND(B213,0)</f>
        <v>5668074</v>
      </c>
      <c r="BI722" s="276">
        <f>ROUND(C213,0)</f>
        <v>618653</v>
      </c>
      <c r="BJ722" s="276">
        <f>ROUND(D213,0)</f>
        <v>911394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1430422</v>
      </c>
      <c r="BO722" s="276">
        <f>ROUND(C215,0)</f>
        <v>89900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10580516</v>
      </c>
      <c r="BU722" s="276">
        <f>ROUND(C224,0)</f>
        <v>2921323</v>
      </c>
      <c r="BV722" s="276">
        <f>ROUND(C225,0)</f>
        <v>8982</v>
      </c>
      <c r="BW722" s="276">
        <f>ROUND(C226,0)</f>
        <v>0</v>
      </c>
      <c r="BX722" s="276">
        <f>ROUND(C227,0)</f>
        <v>0</v>
      </c>
      <c r="BY722" s="276">
        <f>ROUND(C228,0)</f>
        <v>8293988</v>
      </c>
      <c r="BZ722" s="276">
        <f>ROUND(C231,0)</f>
        <v>0</v>
      </c>
      <c r="CA722" s="276">
        <f>ROUND(C233,0)</f>
        <v>0</v>
      </c>
      <c r="CB722" s="276">
        <f>ROUND(C234,0)</f>
        <v>594643</v>
      </c>
      <c r="CC722" s="276">
        <f>ROUND(C238+C239,0)</f>
        <v>0</v>
      </c>
      <c r="CD722" s="276">
        <f>D221</f>
        <v>1199697.22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008*2021*A</v>
      </c>
      <c r="B726" s="276">
        <f>ROUND(C111,0)</f>
        <v>149</v>
      </c>
      <c r="C726" s="276">
        <f>ROUND(C112,0)</f>
        <v>33</v>
      </c>
      <c r="D726" s="276">
        <f>ROUND(C113,0)</f>
        <v>0</v>
      </c>
      <c r="E726" s="276">
        <f>ROUND(C114,0)</f>
        <v>0</v>
      </c>
      <c r="F726" s="276">
        <f>ROUND(D111,0)</f>
        <v>540</v>
      </c>
      <c r="G726" s="276">
        <f>ROUND(D112,0)</f>
        <v>829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10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6</v>
      </c>
      <c r="S726" s="276">
        <f>ROUND(C125,0)</f>
        <v>0</v>
      </c>
      <c r="T726" s="276"/>
      <c r="U726" s="276">
        <f>ROUND(C126,0)</f>
        <v>0</v>
      </c>
      <c r="V726" s="276">
        <f>ROUND(C128,0)</f>
        <v>25</v>
      </c>
      <c r="W726" s="276">
        <f>ROUND(C129,0)</f>
        <v>0</v>
      </c>
      <c r="X726" s="276">
        <f>ROUND(B138,0)</f>
        <v>104</v>
      </c>
      <c r="Y726" s="276">
        <f>ROUND(B139,0)</f>
        <v>387</v>
      </c>
      <c r="Z726" s="276">
        <f>ROUND(B140,0)</f>
        <v>0</v>
      </c>
      <c r="AA726" s="276">
        <f>ROUND(B141,0)</f>
        <v>0</v>
      </c>
      <c r="AB726" s="276">
        <f>ROUND(B142,0)</f>
        <v>0</v>
      </c>
      <c r="AC726" s="276">
        <f>ROUND(C138,0)</f>
        <v>20</v>
      </c>
      <c r="AD726" s="276">
        <f>ROUND(C139,0)</f>
        <v>78</v>
      </c>
      <c r="AE726" s="276">
        <f>ROUND(C140,0)</f>
        <v>0</v>
      </c>
      <c r="AF726" s="276">
        <f>ROUND(C141,0)</f>
        <v>0</v>
      </c>
      <c r="AG726" s="276">
        <f>ROUND(C142,0)</f>
        <v>0</v>
      </c>
      <c r="AH726" s="276">
        <f>ROUND(D138,0)</f>
        <v>25</v>
      </c>
      <c r="AI726" s="276">
        <f>ROUND(D139,0)</f>
        <v>75</v>
      </c>
      <c r="AJ726" s="276">
        <f>ROUND(D140,0)</f>
        <v>0</v>
      </c>
      <c r="AK726" s="276">
        <f>ROUND(D141,0)</f>
        <v>0</v>
      </c>
      <c r="AL726" s="276">
        <f>ROUND(D142,0)</f>
        <v>0</v>
      </c>
      <c r="AM726" s="276">
        <f>ROUND(B144,0)</f>
        <v>17</v>
      </c>
      <c r="AN726" s="276">
        <f>ROUND(B145,0)</f>
        <v>310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5</v>
      </c>
      <c r="AS726" s="276">
        <f>ROUND(C145,0)</f>
        <v>132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11</v>
      </c>
      <c r="AX726" s="276">
        <f>ROUND(D145,0)</f>
        <v>387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008*2021*A</v>
      </c>
      <c r="B730" s="276">
        <f>ROUND(C250,0)</f>
        <v>11204944</v>
      </c>
      <c r="C730" s="276">
        <f>ROUND(C251,0)</f>
        <v>0</v>
      </c>
      <c r="D730" s="276">
        <f>ROUND(C252,0)</f>
        <v>11166069</v>
      </c>
      <c r="E730" s="276">
        <f>ROUND(C253,0)</f>
        <v>6770260</v>
      </c>
      <c r="F730" s="276">
        <f>ROUND(C254,0)</f>
        <v>172800</v>
      </c>
      <c r="G730" s="276">
        <f>ROUND(C255,0)</f>
        <v>1151099</v>
      </c>
      <c r="H730" s="276">
        <f>ROUND(C256,0)</f>
        <v>0</v>
      </c>
      <c r="I730" s="276">
        <f>ROUND(C257,0)</f>
        <v>553633</v>
      </c>
      <c r="J730" s="276">
        <f>ROUND(C258,0)</f>
        <v>124511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85910</v>
      </c>
      <c r="O730" s="276">
        <f>ROUND(C267,0)</f>
        <v>203706</v>
      </c>
      <c r="P730" s="276">
        <f>ROUND(C268,0)</f>
        <v>1771953</v>
      </c>
      <c r="Q730" s="276">
        <f>ROUND(C269,0)</f>
        <v>21058892</v>
      </c>
      <c r="R730" s="276">
        <f>ROUND(C270,0)</f>
        <v>7182253</v>
      </c>
      <c r="S730" s="276">
        <f>ROUND(C271,0)</f>
        <v>0</v>
      </c>
      <c r="T730" s="276">
        <f>ROUND(C272,0)</f>
        <v>0</v>
      </c>
      <c r="U730" s="276">
        <f>ROUND(C273,0)</f>
        <v>0</v>
      </c>
      <c r="V730" s="276">
        <f>ROUND(C274,0)</f>
        <v>792099</v>
      </c>
      <c r="W730" s="276">
        <f>ROUND(C275,0)</f>
        <v>0</v>
      </c>
      <c r="X730" s="276">
        <f>ROUND(C276,0)</f>
        <v>20760982</v>
      </c>
      <c r="Y730" s="276">
        <f>ROUND(C279,0)</f>
        <v>0</v>
      </c>
      <c r="Z730" s="276">
        <f>ROUND(C280,0)</f>
        <v>0</v>
      </c>
      <c r="AA730" s="276">
        <f>ROUND(C281,0)</f>
        <v>309923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1275501</v>
      </c>
      <c r="AH730" s="276">
        <f>ROUND(C305,0)</f>
        <v>1515367</v>
      </c>
      <c r="AI730" s="276">
        <f>ROUND(C306,0)</f>
        <v>1978943</v>
      </c>
      <c r="AJ730" s="276">
        <f>ROUND(C307,0)</f>
        <v>0</v>
      </c>
      <c r="AK730" s="276">
        <f>ROUND(C308,0)</f>
        <v>0</v>
      </c>
      <c r="AL730" s="276">
        <f>ROUND(C309,0)</f>
        <v>3798072</v>
      </c>
      <c r="AM730" s="276">
        <f>ROUND(C310,0)</f>
        <v>0</v>
      </c>
      <c r="AN730" s="276">
        <f>ROUND(C311,0)</f>
        <v>0</v>
      </c>
      <c r="AO730" s="276">
        <f>ROUND(C312,0)</f>
        <v>304218</v>
      </c>
      <c r="AP730" s="276">
        <f>ROUND(C313,0)</f>
        <v>582051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3292285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495225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15626227</v>
      </c>
      <c r="BF730" s="276">
        <f>ROUND(C336,0)</f>
        <v>0</v>
      </c>
      <c r="BG730" s="276"/>
      <c r="BH730" s="276"/>
      <c r="BI730" s="276">
        <f>ROUND(CE60,2)</f>
        <v>199.6</v>
      </c>
      <c r="BJ730" s="276">
        <f>ROUND(C359,0)</f>
        <v>3416854</v>
      </c>
      <c r="BK730" s="276">
        <f>ROUND(C360,0)</f>
        <v>48092256</v>
      </c>
      <c r="BL730" s="276">
        <f>ROUND(C364,0)</f>
        <v>21804810</v>
      </c>
      <c r="BM730" s="276">
        <f>ROUND(C365,0)</f>
        <v>594643</v>
      </c>
      <c r="BN730" s="276">
        <f>ROUND(C366,0)</f>
        <v>0</v>
      </c>
      <c r="BO730" s="276">
        <f>ROUND(C370,0)</f>
        <v>0</v>
      </c>
      <c r="BP730" s="276">
        <f>ROUND(C371,0)</f>
        <v>0</v>
      </c>
      <c r="BQ730" s="276">
        <f>ROUND(C378,0)</f>
        <v>16131450</v>
      </c>
      <c r="BR730" s="276">
        <f>ROUND(C379,0)</f>
        <v>3372157</v>
      </c>
      <c r="BS730" s="276">
        <f>ROUND(C380,0)</f>
        <v>3641043</v>
      </c>
      <c r="BT730" s="276">
        <f>ROUND(C381,0)</f>
        <v>3259491</v>
      </c>
      <c r="BU730" s="276">
        <f>ROUND(C382,0)</f>
        <v>300314</v>
      </c>
      <c r="BV730" s="276">
        <f>ROUND(C383,0)</f>
        <v>3159112</v>
      </c>
      <c r="BW730" s="276">
        <f>ROUND(C384,0)</f>
        <v>1315272</v>
      </c>
      <c r="BX730" s="276">
        <f>ROUND(C385,0)</f>
        <v>393935</v>
      </c>
      <c r="BY730" s="276">
        <f>ROUND(C386,0)</f>
        <v>258973</v>
      </c>
      <c r="BZ730" s="276">
        <f>ROUND(C387,0)</f>
        <v>0</v>
      </c>
      <c r="CA730" s="276">
        <f>ROUND(C388,0)</f>
        <v>181985</v>
      </c>
      <c r="CB730" s="276">
        <f>C363</f>
        <v>1199697.22</v>
      </c>
      <c r="CC730" s="276">
        <f>ROUND(C389,0)</f>
        <v>801259</v>
      </c>
      <c r="CD730" s="276">
        <f>ROUND(C392,0)</f>
        <v>7151817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008*2021*6010*A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 t="e">
        <f>ROUND(C67,0)</f>
        <v>#DIV/0!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008*2021*6030*A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 t="e">
        <f>ROUND(D67,0)</f>
        <v>#DIV/0!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008*2021*6070*A</v>
      </c>
      <c r="B736" s="276">
        <f>ROUND(E59,0)</f>
        <v>0</v>
      </c>
      <c r="C736" s="278">
        <f>ROUND(E60,2)</f>
        <v>15.9</v>
      </c>
      <c r="D736" s="276">
        <f>ROUND(E61,0)</f>
        <v>1142922</v>
      </c>
      <c r="E736" s="276">
        <f>ROUND(E62,0)</f>
        <v>274882</v>
      </c>
      <c r="F736" s="276">
        <f>ROUND(E63,0)</f>
        <v>1737188</v>
      </c>
      <c r="G736" s="276">
        <f>ROUND(E64,0)</f>
        <v>476496</v>
      </c>
      <c r="H736" s="276">
        <f>ROUND(E65,0)</f>
        <v>7988</v>
      </c>
      <c r="I736" s="276">
        <f>ROUND(E66,0)</f>
        <v>58071</v>
      </c>
      <c r="J736" s="276" t="e">
        <f>ROUND(E67,0)</f>
        <v>#DIV/0!</v>
      </c>
      <c r="K736" s="276">
        <f>ROUND(E68,0)</f>
        <v>42220</v>
      </c>
      <c r="L736" s="276">
        <f>ROUND(E69,0)</f>
        <v>21968</v>
      </c>
      <c r="M736" s="276">
        <f>ROUND(E70,0)</f>
        <v>0</v>
      </c>
      <c r="N736" s="276">
        <f>ROUND(E75,0)</f>
        <v>2716454</v>
      </c>
      <c r="O736" s="276">
        <f>ROUND(E73,0)</f>
        <v>1903613</v>
      </c>
      <c r="P736" s="276">
        <f>IF(E76&gt;0,ROUND(E76,0),0)</f>
        <v>8875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6.5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008*2021*6100*A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 t="e">
        <f>ROUND(F67,0)</f>
        <v>#DIV/0!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008*2021*6120*A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 t="e">
        <f>ROUND(G67,0)</f>
        <v>#DIV/0!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008*2021*6140*A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 t="e">
        <f>ROUND(H67,0)</f>
        <v>#DIV/0!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008*2021*6150*A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 t="e">
        <f>ROUND(I67,0)</f>
        <v>#DIV/0!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008*2021*6170*A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 t="e">
        <f>ROUND(J67,0)</f>
        <v>#DIV/0!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008*2021*6200*A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 t="e">
        <f>ROUND(K67,0)</f>
        <v>#DIV/0!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008*2021*6210*A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 t="e">
        <f>ROUND(L67,0)</f>
        <v>#DIV/0!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008*2021*6330*A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 t="e">
        <f>ROUND(M67,0)</f>
        <v>#DIV/0!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008*2021*6400*A</v>
      </c>
      <c r="B745" s="276">
        <f>ROUND(N59,0)</f>
        <v>0</v>
      </c>
      <c r="C745" s="278">
        <f>ROUND(N60,2)</f>
        <v>5.5</v>
      </c>
      <c r="D745" s="276">
        <f>ROUND(N61,0)</f>
        <v>441808</v>
      </c>
      <c r="E745" s="276">
        <f>ROUND(N62,0)</f>
        <v>94734</v>
      </c>
      <c r="F745" s="276">
        <f>ROUND(N63,0)</f>
        <v>4815</v>
      </c>
      <c r="G745" s="276">
        <f>ROUND(N64,0)</f>
        <v>1785</v>
      </c>
      <c r="H745" s="276">
        <f>ROUND(N65,0)</f>
        <v>0</v>
      </c>
      <c r="I745" s="276">
        <f>ROUND(N66,0)</f>
        <v>35</v>
      </c>
      <c r="J745" s="276" t="e">
        <f>ROUND(N67,0)</f>
        <v>#DIV/0!</v>
      </c>
      <c r="K745" s="276">
        <f>ROUND(N68,0)</f>
        <v>0</v>
      </c>
      <c r="L745" s="276">
        <f>ROUND(N69,0)</f>
        <v>1036</v>
      </c>
      <c r="M745" s="276">
        <f>ROUND(N70,0)</f>
        <v>0</v>
      </c>
      <c r="N745" s="276">
        <f>ROUND(N75,0)</f>
        <v>1047667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008*2021*7010*A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 t="e">
        <f>ROUND(O67,0)</f>
        <v>#DIV/0!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008*2021*7020*A</v>
      </c>
      <c r="B747" s="276">
        <f>ROUND(P59,0)</f>
        <v>0</v>
      </c>
      <c r="C747" s="278">
        <f>ROUND(P60,2)</f>
        <v>6.5</v>
      </c>
      <c r="D747" s="276">
        <f>ROUND(P61,0)</f>
        <v>970389</v>
      </c>
      <c r="E747" s="276">
        <f>ROUND(P62,0)</f>
        <v>167706</v>
      </c>
      <c r="F747" s="276">
        <f>ROUND(P63,0)</f>
        <v>148711</v>
      </c>
      <c r="G747" s="276">
        <f>ROUND(P64,0)</f>
        <v>130239</v>
      </c>
      <c r="H747" s="276">
        <f>ROUND(P65,0)</f>
        <v>0</v>
      </c>
      <c r="I747" s="276">
        <f>ROUND(P66,0)</f>
        <v>31866</v>
      </c>
      <c r="J747" s="276" t="e">
        <f>ROUND(P67,0)</f>
        <v>#DIV/0!</v>
      </c>
      <c r="K747" s="276">
        <f>ROUND(P68,0)</f>
        <v>6001</v>
      </c>
      <c r="L747" s="276">
        <f>ROUND(P69,0)</f>
        <v>17057</v>
      </c>
      <c r="M747" s="276">
        <f>ROUND(P70,0)</f>
        <v>0</v>
      </c>
      <c r="N747" s="276">
        <f>ROUND(P75,0)</f>
        <v>2829145</v>
      </c>
      <c r="O747" s="276">
        <f>ROUND(P73,0)</f>
        <v>45255</v>
      </c>
      <c r="P747" s="276">
        <f>IF(P76&gt;0,ROUND(P76,0),0)</f>
        <v>4898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1.7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008*2021*7030*A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 t="e">
        <f>ROUND(Q67,0)</f>
        <v>#DIV/0!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008*2021*7040*A</v>
      </c>
      <c r="B749" s="276">
        <f>ROUND(R59,0)</f>
        <v>0</v>
      </c>
      <c r="C749" s="278">
        <f>ROUND(R60,2)</f>
        <v>0.9</v>
      </c>
      <c r="D749" s="276">
        <f>ROUND(R61,0)</f>
        <v>212686</v>
      </c>
      <c r="E749" s="276">
        <f>ROUND(R62,0)</f>
        <v>36514</v>
      </c>
      <c r="F749" s="276">
        <f>ROUND(R63,0)</f>
        <v>82598</v>
      </c>
      <c r="G749" s="276">
        <f>ROUND(R64,0)</f>
        <v>8691</v>
      </c>
      <c r="H749" s="276">
        <f>ROUND(R65,0)</f>
        <v>0</v>
      </c>
      <c r="I749" s="276">
        <f>ROUND(R66,0)</f>
        <v>5196</v>
      </c>
      <c r="J749" s="276" t="e">
        <f>ROUND(R67,0)</f>
        <v>#DIV/0!</v>
      </c>
      <c r="K749" s="276">
        <f>ROUND(R68,0)</f>
        <v>0</v>
      </c>
      <c r="L749" s="276">
        <f>ROUND(R69,0)</f>
        <v>1115</v>
      </c>
      <c r="M749" s="276">
        <f>ROUND(R70,0)</f>
        <v>0</v>
      </c>
      <c r="N749" s="276">
        <f>ROUND(R75,0)</f>
        <v>216613</v>
      </c>
      <c r="O749" s="276">
        <f>ROUND(R73,0)</f>
        <v>9232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008*2021*7050*A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 t="e">
        <f>ROUND(S67,0)</f>
        <v>#DIV/0!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008*2021*7060*A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 t="e">
        <f>ROUND(T67,0)</f>
        <v>#DIV/0!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008*2021*7070*A</v>
      </c>
      <c r="B752" s="276">
        <f>ROUND(U59,0)</f>
        <v>0</v>
      </c>
      <c r="C752" s="278">
        <f>ROUND(U60,2)</f>
        <v>6.6</v>
      </c>
      <c r="D752" s="276">
        <f>ROUND(U61,0)</f>
        <v>663281</v>
      </c>
      <c r="E752" s="276">
        <f>ROUND(U62,0)</f>
        <v>99234</v>
      </c>
      <c r="F752" s="276">
        <f>ROUND(U63,0)</f>
        <v>373571</v>
      </c>
      <c r="G752" s="276">
        <f>ROUND(U64,0)</f>
        <v>519569</v>
      </c>
      <c r="H752" s="276">
        <f>ROUND(U65,0)</f>
        <v>0</v>
      </c>
      <c r="I752" s="276">
        <f>ROUND(U66,0)</f>
        <v>353409</v>
      </c>
      <c r="J752" s="276" t="e">
        <f>ROUND(U67,0)</f>
        <v>#DIV/0!</v>
      </c>
      <c r="K752" s="276">
        <f>ROUND(U68,0)</f>
        <v>5757</v>
      </c>
      <c r="L752" s="276">
        <f>ROUND(U69,0)</f>
        <v>38230</v>
      </c>
      <c r="M752" s="276">
        <f>ROUND(U70,0)</f>
        <v>0</v>
      </c>
      <c r="N752" s="276">
        <f>ROUND(U75,0)</f>
        <v>7001818</v>
      </c>
      <c r="O752" s="276">
        <f>ROUND(U73,0)</f>
        <v>269770</v>
      </c>
      <c r="P752" s="276">
        <f>IF(U76&gt;0,ROUND(U76,0),0)</f>
        <v>1784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008*2021*7110*A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 t="e">
        <f>ROUND(V67,0)</f>
        <v>#DIV/0!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008*2021*7120*A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46549</v>
      </c>
      <c r="G754" s="276">
        <f>ROUND(W64,0)</f>
        <v>0</v>
      </c>
      <c r="H754" s="276">
        <f>ROUND(W65,0)</f>
        <v>0</v>
      </c>
      <c r="I754" s="276">
        <f>ROUND(W66,0)</f>
        <v>1475</v>
      </c>
      <c r="J754" s="276" t="e">
        <f>ROUND(W67,0)</f>
        <v>#DIV/0!</v>
      </c>
      <c r="K754" s="276">
        <f>ROUND(W68,0)</f>
        <v>212950</v>
      </c>
      <c r="L754" s="276">
        <f>ROUND(W69,0)</f>
        <v>0</v>
      </c>
      <c r="M754" s="276">
        <f>ROUND(W70,0)</f>
        <v>0</v>
      </c>
      <c r="N754" s="276">
        <f>ROUND(W75,0)</f>
        <v>1726291</v>
      </c>
      <c r="O754" s="276">
        <f>ROUND(W73,0)</f>
        <v>47723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008*2021*7130*A</v>
      </c>
      <c r="B755" s="276">
        <f>ROUND(X59,0)</f>
        <v>0</v>
      </c>
      <c r="C755" s="278">
        <f>ROUND(X60,2)</f>
        <v>1</v>
      </c>
      <c r="D755" s="276">
        <f>ROUND(X61,0)</f>
        <v>82213</v>
      </c>
      <c r="E755" s="276">
        <f>ROUND(X62,0)</f>
        <v>278</v>
      </c>
      <c r="F755" s="276">
        <f>ROUND(X63,0)</f>
        <v>104961</v>
      </c>
      <c r="G755" s="276">
        <f>ROUND(X64,0)</f>
        <v>26669</v>
      </c>
      <c r="H755" s="276">
        <f>ROUND(X65,0)</f>
        <v>0</v>
      </c>
      <c r="I755" s="276">
        <f>ROUND(X66,0)</f>
        <v>7440</v>
      </c>
      <c r="J755" s="276" t="e">
        <f>ROUND(X67,0)</f>
        <v>#DIV/0!</v>
      </c>
      <c r="K755" s="276">
        <f>ROUND(X68,0)</f>
        <v>-9383</v>
      </c>
      <c r="L755" s="276">
        <f>ROUND(X69,0)</f>
        <v>17146</v>
      </c>
      <c r="M755" s="276">
        <f>ROUND(X70,0)</f>
        <v>0</v>
      </c>
      <c r="N755" s="276">
        <f>ROUND(X75,0)</f>
        <v>5259072</v>
      </c>
      <c r="O755" s="276">
        <f>ROUND(X73,0)</f>
        <v>152315</v>
      </c>
      <c r="P755" s="276">
        <f>IF(X76&gt;0,ROUND(X76,0),0)</f>
        <v>621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008*2021*7140*A</v>
      </c>
      <c r="B756" s="276">
        <f>ROUND(Y59,0)</f>
        <v>0</v>
      </c>
      <c r="C756" s="278">
        <f>ROUND(Y60,2)</f>
        <v>6.3</v>
      </c>
      <c r="D756" s="276">
        <f>ROUND(Y61,0)</f>
        <v>631801</v>
      </c>
      <c r="E756" s="276">
        <f>ROUND(Y62,0)</f>
        <v>138069</v>
      </c>
      <c r="F756" s="276">
        <f>ROUND(Y63,0)</f>
        <v>223483</v>
      </c>
      <c r="G756" s="276">
        <f>ROUND(Y64,0)</f>
        <v>26651</v>
      </c>
      <c r="H756" s="276">
        <f>ROUND(Y65,0)</f>
        <v>0</v>
      </c>
      <c r="I756" s="276">
        <f>ROUND(Y66,0)</f>
        <v>147996</v>
      </c>
      <c r="J756" s="276" t="e">
        <f>ROUND(Y67,0)</f>
        <v>#DIV/0!</v>
      </c>
      <c r="K756" s="276">
        <f>ROUND(Y68,0)</f>
        <v>34135</v>
      </c>
      <c r="L756" s="276">
        <f>ROUND(Y69,0)</f>
        <v>3604</v>
      </c>
      <c r="M756" s="276">
        <f>ROUND(Y70,0)</f>
        <v>0</v>
      </c>
      <c r="N756" s="276">
        <f>ROUND(Y75,0)</f>
        <v>4604136</v>
      </c>
      <c r="O756" s="276">
        <f>ROUND(Y73,0)</f>
        <v>147955</v>
      </c>
      <c r="P756" s="276">
        <f>IF(Y76&gt;0,ROUND(Y76,0),0)</f>
        <v>2257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008*2021*7150*A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 t="e">
        <f>ROUND(Z67,0)</f>
        <v>#DIV/0!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008*2021*7160*A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 t="e">
        <f>ROUND(AA67,0)</f>
        <v>#DIV/0!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008*2021*7170*A</v>
      </c>
      <c r="B759" s="276"/>
      <c r="C759" s="278">
        <f>ROUND(AB60,2)</f>
        <v>6.3</v>
      </c>
      <c r="D759" s="276">
        <f>ROUND(AB61,0)</f>
        <v>576301</v>
      </c>
      <c r="E759" s="276">
        <f>ROUND(AB62,0)</f>
        <v>88194</v>
      </c>
      <c r="F759" s="276">
        <f>ROUND(AB63,0)</f>
        <v>117326</v>
      </c>
      <c r="G759" s="276">
        <f>ROUND(AB64,0)</f>
        <v>1006750</v>
      </c>
      <c r="H759" s="276">
        <f>ROUND(AB65,0)</f>
        <v>0</v>
      </c>
      <c r="I759" s="276">
        <f>ROUND(AB66,0)</f>
        <v>142092</v>
      </c>
      <c r="J759" s="276" t="e">
        <f>ROUND(AB67,0)</f>
        <v>#DIV/0!</v>
      </c>
      <c r="K759" s="276">
        <f>ROUND(AB68,0)</f>
        <v>8542</v>
      </c>
      <c r="L759" s="276">
        <f>ROUND(AB69,0)</f>
        <v>47075</v>
      </c>
      <c r="M759" s="276">
        <f>ROUND(AB70,0)</f>
        <v>0</v>
      </c>
      <c r="N759" s="276">
        <f>ROUND(AB75,0)</f>
        <v>4614716</v>
      </c>
      <c r="O759" s="276">
        <f>ROUND(AB73,0)</f>
        <v>622892</v>
      </c>
      <c r="P759" s="276">
        <f>IF(AB76&gt;0,ROUND(AB76,0),0)</f>
        <v>832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008*2021*7180*A</v>
      </c>
      <c r="B760" s="276">
        <f>ROUND(AC59,0)</f>
        <v>0</v>
      </c>
      <c r="C760" s="278">
        <f>ROUND(AC60,2)</f>
        <v>0</v>
      </c>
      <c r="D760" s="276">
        <f>ROUND(AC61,0)</f>
        <v>9291</v>
      </c>
      <c r="E760" s="276">
        <f>ROUND(AC62,0)</f>
        <v>6399</v>
      </c>
      <c r="F760" s="276">
        <f>ROUND(AC63,0)</f>
        <v>0</v>
      </c>
      <c r="G760" s="276">
        <f>ROUND(AC64,0)</f>
        <v>135</v>
      </c>
      <c r="H760" s="276">
        <f>ROUND(AC65,0)</f>
        <v>0</v>
      </c>
      <c r="I760" s="276">
        <f>ROUND(AC66,0)</f>
        <v>111</v>
      </c>
      <c r="J760" s="276" t="e">
        <f>ROUND(AC67,0)</f>
        <v>#DIV/0!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48940</v>
      </c>
      <c r="O760" s="276">
        <f>ROUND(AC73,0)</f>
        <v>1750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008*2021*7190*A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 t="e">
        <f>ROUND(AD67,0)</f>
        <v>#DIV/0!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008*2021*7200*A</v>
      </c>
      <c r="B762" s="276">
        <f>ROUND(AE59,0)</f>
        <v>0</v>
      </c>
      <c r="C762" s="278">
        <f>ROUND(AE60,2)</f>
        <v>8.8000000000000007</v>
      </c>
      <c r="D762" s="276">
        <f>ROUND(AE61,0)</f>
        <v>650674</v>
      </c>
      <c r="E762" s="276">
        <f>ROUND(AE62,0)</f>
        <v>179516</v>
      </c>
      <c r="F762" s="276">
        <f>ROUND(AE63,0)</f>
        <v>240157</v>
      </c>
      <c r="G762" s="276">
        <f>ROUND(AE64,0)</f>
        <v>27769</v>
      </c>
      <c r="H762" s="276">
        <f>ROUND(AE65,0)</f>
        <v>0</v>
      </c>
      <c r="I762" s="276">
        <f>ROUND(AE66,0)</f>
        <v>7329</v>
      </c>
      <c r="J762" s="276" t="e">
        <f>ROUND(AE67,0)</f>
        <v>#DIV/0!</v>
      </c>
      <c r="K762" s="276">
        <f>ROUND(AE68,0)</f>
        <v>0</v>
      </c>
      <c r="L762" s="276">
        <f>ROUND(AE69,0)</f>
        <v>7034</v>
      </c>
      <c r="M762" s="276">
        <f>ROUND(AE70,0)</f>
        <v>0</v>
      </c>
      <c r="N762" s="276">
        <f>ROUND(AE75,0)</f>
        <v>1842456</v>
      </c>
      <c r="O762" s="276">
        <f>ROUND(AE73,0)</f>
        <v>77723</v>
      </c>
      <c r="P762" s="276">
        <f>IF(AE76&gt;0,ROUND(AE76,0),0)</f>
        <v>4312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008*2021*7220*A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 t="e">
        <f>ROUND(AF67,0)</f>
        <v>#DIV/0!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008*2021*7230*A</v>
      </c>
      <c r="B764" s="276">
        <f>ROUND(AG59,0)</f>
        <v>0</v>
      </c>
      <c r="C764" s="278">
        <f>ROUND(AG60,2)</f>
        <v>15</v>
      </c>
      <c r="D764" s="276">
        <f>ROUND(AG61,0)</f>
        <v>2027065</v>
      </c>
      <c r="E764" s="276">
        <f>ROUND(AG62,0)</f>
        <v>293926</v>
      </c>
      <c r="F764" s="276">
        <f>ROUND(AG63,0)</f>
        <v>240597</v>
      </c>
      <c r="G764" s="276">
        <f>ROUND(AG64,0)</f>
        <v>98010</v>
      </c>
      <c r="H764" s="276">
        <f>ROUND(AG65,0)</f>
        <v>788</v>
      </c>
      <c r="I764" s="276">
        <f>ROUND(AG66,0)</f>
        <v>26907</v>
      </c>
      <c r="J764" s="276" t="e">
        <f>ROUND(AG67,0)</f>
        <v>#DIV/0!</v>
      </c>
      <c r="K764" s="276">
        <f>ROUND(AG68,0)</f>
        <v>18978</v>
      </c>
      <c r="L764" s="276">
        <f>ROUND(AG69,0)</f>
        <v>5149</v>
      </c>
      <c r="M764" s="276">
        <f>ROUND(AG70,0)</f>
        <v>0</v>
      </c>
      <c r="N764" s="276">
        <f>ROUND(AG75,0)</f>
        <v>12040987</v>
      </c>
      <c r="O764" s="276">
        <f>ROUND(AG73,0)</f>
        <v>115922</v>
      </c>
      <c r="P764" s="276">
        <f>IF(AG76&gt;0,ROUND(AG76,0),0)</f>
        <v>2054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7.9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008*2021*7240*A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 t="e">
        <f>ROUND(AH67,0)</f>
        <v>#DIV/0!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008*2021*7250*A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 t="e">
        <f>ROUND(AI67,0)</f>
        <v>#DIV/0!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008*2021*7260*A</v>
      </c>
      <c r="B767" s="276">
        <f>ROUND(AJ59,0)</f>
        <v>0</v>
      </c>
      <c r="C767" s="278">
        <f>ROUND(AJ60,2)</f>
        <v>41.7</v>
      </c>
      <c r="D767" s="276">
        <f>ROUND(AJ61,0)</f>
        <v>3719962</v>
      </c>
      <c r="E767" s="276">
        <f>ROUND(AJ62,0)</f>
        <v>719351</v>
      </c>
      <c r="F767" s="276">
        <f>ROUND(AJ63,0)</f>
        <v>141754</v>
      </c>
      <c r="G767" s="276">
        <f>ROUND(AJ64,0)</f>
        <v>206057</v>
      </c>
      <c r="H767" s="276">
        <f>ROUND(AJ65,0)</f>
        <v>41413</v>
      </c>
      <c r="I767" s="276">
        <f>ROUND(AJ66,0)</f>
        <v>158759</v>
      </c>
      <c r="J767" s="276" t="e">
        <f>ROUND(AJ67,0)</f>
        <v>#DIV/0!</v>
      </c>
      <c r="K767" s="276">
        <f>ROUND(AJ68,0)</f>
        <v>9868</v>
      </c>
      <c r="L767" s="276">
        <f>ROUND(AJ69,0)</f>
        <v>131602</v>
      </c>
      <c r="M767" s="276">
        <f>ROUND(AJ70,0)</f>
        <v>0</v>
      </c>
      <c r="N767" s="276">
        <f>ROUND(AJ75,0)</f>
        <v>6560876</v>
      </c>
      <c r="O767" s="276">
        <f>ROUND(AJ73,0)</f>
        <v>0</v>
      </c>
      <c r="P767" s="276">
        <f>IF(AJ76&gt;0,ROUND(AJ76,0),0)</f>
        <v>13117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1.3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008*2021*7310*A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10543</v>
      </c>
      <c r="G768" s="276">
        <f>ROUND(AK64,0)</f>
        <v>50</v>
      </c>
      <c r="H768" s="276">
        <f>ROUND(AK65,0)</f>
        <v>0</v>
      </c>
      <c r="I768" s="276">
        <f>ROUND(AK66,0)</f>
        <v>0</v>
      </c>
      <c r="J768" s="276" t="e">
        <f>ROUND(AK67,0)</f>
        <v>#DIV/0!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170940</v>
      </c>
      <c r="O768" s="276">
        <f>ROUND(AK73,0)</f>
        <v>22454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008*2021*7320*A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 t="e">
        <f>ROUND(AL67,0)</f>
        <v>#DIV/0!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008*2021*7330*A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 t="e">
        <f>ROUND(AM67,0)</f>
        <v>#DIV/0!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008*2021*7340*A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 t="e">
        <f>ROUND(AN67,0)</f>
        <v>#DIV/0!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008*2021*7350*A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 t="e">
        <f>ROUND(AO67,0)</f>
        <v>#DIV/0!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008*2021*7380*A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 t="e">
        <f>ROUND(AP67,0)</f>
        <v>#DIV/0!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008*2021*7390*A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 t="e">
        <f>ROUND(AQ67,0)</f>
        <v>#DIV/0!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008*2021*7400*A</v>
      </c>
      <c r="B775" s="276">
        <f>ROUND(AR59,0)</f>
        <v>0</v>
      </c>
      <c r="C775" s="278">
        <f>ROUND(AR60,2)</f>
        <v>6.7</v>
      </c>
      <c r="D775" s="276">
        <f>ROUND(AR61,0)</f>
        <v>513512</v>
      </c>
      <c r="E775" s="276">
        <f>ROUND(AR62,0)</f>
        <v>87621</v>
      </c>
      <c r="F775" s="276">
        <f>ROUND(AR63,0)</f>
        <v>0</v>
      </c>
      <c r="G775" s="276">
        <f>ROUND(AR64,0)</f>
        <v>39471</v>
      </c>
      <c r="H775" s="276">
        <f>ROUND(AR65,0)</f>
        <v>644</v>
      </c>
      <c r="I775" s="276">
        <f>ROUND(AR66,0)</f>
        <v>12477</v>
      </c>
      <c r="J775" s="276" t="e">
        <f>ROUND(AR67,0)</f>
        <v>#DIV/0!</v>
      </c>
      <c r="K775" s="276">
        <f>ROUND(AR68,0)</f>
        <v>15727</v>
      </c>
      <c r="L775" s="276">
        <f>ROUND(AR69,0)</f>
        <v>11992</v>
      </c>
      <c r="M775" s="276">
        <f>ROUND(AR70,0)</f>
        <v>0</v>
      </c>
      <c r="N775" s="276">
        <f>ROUND(AR75,0)</f>
        <v>829000</v>
      </c>
      <c r="O775" s="276">
        <f>ROUND(AR73,0)</f>
        <v>0</v>
      </c>
      <c r="P775" s="276">
        <f>IF(AR76&gt;0,ROUND(AR76,0),0)</f>
        <v>722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1.4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008*2021*7410*A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 t="e">
        <f>ROUND(AS67,0)</f>
        <v>#DIV/0!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008*2021*7420*A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 t="e">
        <f>ROUND(AT67,0)</f>
        <v>#DIV/0!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008*2021*7430*A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 t="e">
        <f>ROUND(AU67,0)</f>
        <v>#DIV/0!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008*2021*7490*A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 t="e">
        <f>ROUND(AV67,0)</f>
        <v>#DIV/0!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008*2021*8200*A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 t="e">
        <f>ROUND(AW67,0)</f>
        <v>#DIV/0!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008*2021*8310*A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 t="e">
        <f>ROUND(AX67,0)</f>
        <v>#DIV/0!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008*2021*8320*A</v>
      </c>
      <c r="B782" s="276">
        <f>ROUND(AY59,0)</f>
        <v>0</v>
      </c>
      <c r="C782" s="278">
        <f>ROUND(AY60,2)</f>
        <v>8.8000000000000007</v>
      </c>
      <c r="D782" s="276">
        <f>ROUND(AY61,0)</f>
        <v>311644</v>
      </c>
      <c r="E782" s="276">
        <f>ROUND(AY62,0)</f>
        <v>96227</v>
      </c>
      <c r="F782" s="276">
        <f>ROUND(AY63,0)</f>
        <v>14647</v>
      </c>
      <c r="G782" s="276">
        <f>ROUND(AY64,0)</f>
        <v>198655</v>
      </c>
      <c r="H782" s="276">
        <f>ROUND(AY65,0)</f>
        <v>0</v>
      </c>
      <c r="I782" s="276">
        <f>ROUND(AY66,0)</f>
        <v>0</v>
      </c>
      <c r="J782" s="276" t="e">
        <f>ROUND(AY67,0)</f>
        <v>#DIV/0!</v>
      </c>
      <c r="K782" s="276">
        <f>ROUND(AY68,0)</f>
        <v>0</v>
      </c>
      <c r="L782" s="276">
        <f>ROUND(AY69,0)</f>
        <v>1844</v>
      </c>
      <c r="M782" s="276">
        <f>ROUND(AY70,0)</f>
        <v>0</v>
      </c>
      <c r="N782" s="276"/>
      <c r="O782" s="276"/>
      <c r="P782" s="276">
        <f>IF(AY76&gt;0,ROUND(AY76,0),0)</f>
        <v>1202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008*2021*8330*A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 t="e">
        <f>ROUND(AZ67,0)</f>
        <v>#DIV/0!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008*2021*8350*A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 t="e">
        <f>ROUND(BA67,0)</f>
        <v>#DIV/0!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008*2021*8360*A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 t="e">
        <f>ROUND(BB67,0)</f>
        <v>#DIV/0!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008*2021*8370*A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 t="e">
        <f>ROUND(BC67,0)</f>
        <v>#DIV/0!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008*2021*8420*A</v>
      </c>
      <c r="B787" s="276"/>
      <c r="C787" s="278">
        <f>ROUND(BD60,2)</f>
        <v>1</v>
      </c>
      <c r="D787" s="276">
        <f>ROUND(BD61,0)</f>
        <v>60236</v>
      </c>
      <c r="E787" s="276">
        <f>ROUND(BD62,0)</f>
        <v>21059</v>
      </c>
      <c r="F787" s="276">
        <f>ROUND(BD63,0)</f>
        <v>32733</v>
      </c>
      <c r="G787" s="276">
        <f>ROUND(BD64,0)</f>
        <v>1631</v>
      </c>
      <c r="H787" s="276">
        <f>ROUND(BD65,0)</f>
        <v>0</v>
      </c>
      <c r="I787" s="276">
        <f>ROUND(BD66,0)</f>
        <v>16286</v>
      </c>
      <c r="J787" s="276" t="e">
        <f>ROUND(BD67,0)</f>
        <v>#DIV/0!</v>
      </c>
      <c r="K787" s="276">
        <f>ROUND(BD68,0)</f>
        <v>0</v>
      </c>
      <c r="L787" s="276">
        <f>ROUND(BD69,0)</f>
        <v>35</v>
      </c>
      <c r="M787" s="276">
        <f>ROUND(BD70,0)</f>
        <v>0</v>
      </c>
      <c r="N787" s="276"/>
      <c r="O787" s="276"/>
      <c r="P787" s="276">
        <f>IF(BD76&gt;0,ROUND(BD76,0),0)</f>
        <v>883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008*2021*8430*A</v>
      </c>
      <c r="B788" s="276">
        <f>ROUND(BE59,0)</f>
        <v>0</v>
      </c>
      <c r="C788" s="278">
        <f>ROUND(BE60,2)</f>
        <v>7.4</v>
      </c>
      <c r="D788" s="276">
        <f>ROUND(BE61,0)</f>
        <v>447602</v>
      </c>
      <c r="E788" s="276">
        <f>ROUND(BE62,0)</f>
        <v>110484</v>
      </c>
      <c r="F788" s="276">
        <f>ROUND(BE63,0)</f>
        <v>23645</v>
      </c>
      <c r="G788" s="276">
        <f>ROUND(BE64,0)</f>
        <v>48786</v>
      </c>
      <c r="H788" s="276">
        <f>ROUND(BE65,0)</f>
        <v>246569</v>
      </c>
      <c r="I788" s="276">
        <f>ROUND(BE66,0)</f>
        <v>60624</v>
      </c>
      <c r="J788" s="276" t="e">
        <f>ROUND(BE67,0)</f>
        <v>#DIV/0!</v>
      </c>
      <c r="K788" s="276">
        <f>ROUND(BE68,0)</f>
        <v>783</v>
      </c>
      <c r="L788" s="276">
        <f>ROUND(BE69,0)</f>
        <v>57430</v>
      </c>
      <c r="M788" s="276">
        <f>ROUND(BE70,0)</f>
        <v>0</v>
      </c>
      <c r="N788" s="276"/>
      <c r="O788" s="276"/>
      <c r="P788" s="276">
        <f>IF(BE76&gt;0,ROUND(BE76,0),0)</f>
        <v>4763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008*2021*8460*A</v>
      </c>
      <c r="B789" s="276"/>
      <c r="C789" s="278">
        <f>ROUND(BF60,2)</f>
        <v>9.4</v>
      </c>
      <c r="D789" s="276">
        <f>ROUND(BF61,0)</f>
        <v>369636</v>
      </c>
      <c r="E789" s="276">
        <f>ROUND(BF62,0)</f>
        <v>87156</v>
      </c>
      <c r="F789" s="276">
        <f>ROUND(BF63,0)</f>
        <v>0</v>
      </c>
      <c r="G789" s="276">
        <f>ROUND(BF64,0)</f>
        <v>67521</v>
      </c>
      <c r="H789" s="276">
        <f>ROUND(BF65,0)</f>
        <v>617</v>
      </c>
      <c r="I789" s="276">
        <f>ROUND(BF66,0)</f>
        <v>124711</v>
      </c>
      <c r="J789" s="276" t="e">
        <f>ROUND(BF67,0)</f>
        <v>#DIV/0!</v>
      </c>
      <c r="K789" s="276">
        <f>ROUND(BF68,0)</f>
        <v>2373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1138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008*2021*8470*A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 t="e">
        <f>ROUND(BG67,0)</f>
        <v>#DIV/0!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008*2021*8480*A</v>
      </c>
      <c r="B791" s="276"/>
      <c r="C791" s="278">
        <f>ROUND(BH60,2)</f>
        <v>7</v>
      </c>
      <c r="D791" s="276">
        <f>ROUND(BH61,0)</f>
        <v>523866</v>
      </c>
      <c r="E791" s="276">
        <f>ROUND(BH62,0)</f>
        <v>118188</v>
      </c>
      <c r="F791" s="276">
        <f>ROUND(BH63,0)</f>
        <v>0</v>
      </c>
      <c r="G791" s="276">
        <f>ROUND(BH64,0)</f>
        <v>115914</v>
      </c>
      <c r="H791" s="276">
        <f>ROUND(BH65,0)</f>
        <v>2295</v>
      </c>
      <c r="I791" s="276">
        <f>ROUND(BH66,0)</f>
        <v>1412768</v>
      </c>
      <c r="J791" s="276" t="e">
        <f>ROUND(BH67,0)</f>
        <v>#DIV/0!</v>
      </c>
      <c r="K791" s="276">
        <f>ROUND(BH68,0)</f>
        <v>3702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1571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008*2021*8490*A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 t="e">
        <f>ROUND(BI67,0)</f>
        <v>#DIV/0!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008*2021*8510*A</v>
      </c>
      <c r="B793" s="276"/>
      <c r="C793" s="278">
        <f>ROUND(BJ60,2)</f>
        <v>1.6</v>
      </c>
      <c r="D793" s="276">
        <f>ROUND(BJ61,0)</f>
        <v>155285</v>
      </c>
      <c r="E793" s="276">
        <f>ROUND(BJ62,0)</f>
        <v>34679</v>
      </c>
      <c r="F793" s="276">
        <f>ROUND(BJ63,0)</f>
        <v>0</v>
      </c>
      <c r="G793" s="276">
        <f>ROUND(BJ64,0)</f>
        <v>1469</v>
      </c>
      <c r="H793" s="276">
        <f>ROUND(BJ65,0)</f>
        <v>0</v>
      </c>
      <c r="I793" s="276">
        <f>ROUND(BJ66,0)</f>
        <v>74390</v>
      </c>
      <c r="J793" s="276" t="e">
        <f>ROUND(BJ67,0)</f>
        <v>#DIV/0!</v>
      </c>
      <c r="K793" s="276">
        <f>ROUND(BJ68,0)</f>
        <v>4512</v>
      </c>
      <c r="L793" s="276">
        <f>ROUND(BJ69,0)</f>
        <v>290</v>
      </c>
      <c r="M793" s="276">
        <f>ROUND(BJ70,0)</f>
        <v>0</v>
      </c>
      <c r="N793" s="276"/>
      <c r="O793" s="276"/>
      <c r="P793" s="276">
        <f>IF(BJ76&gt;0,ROUND(BJ76,0),0)</f>
        <v>697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008*2021*8530*A</v>
      </c>
      <c r="B794" s="276"/>
      <c r="C794" s="278">
        <f>ROUND(BK60,2)</f>
        <v>11.2</v>
      </c>
      <c r="D794" s="276">
        <f>ROUND(BK61,0)</f>
        <v>582516</v>
      </c>
      <c r="E794" s="276">
        <f>ROUND(BK62,0)</f>
        <v>183713</v>
      </c>
      <c r="F794" s="276">
        <f>ROUND(BK63,0)</f>
        <v>26454</v>
      </c>
      <c r="G794" s="276">
        <f>ROUND(BK64,0)</f>
        <v>10429</v>
      </c>
      <c r="H794" s="276">
        <f>ROUND(BK65,0)</f>
        <v>0</v>
      </c>
      <c r="I794" s="276">
        <f>ROUND(BK66,0)</f>
        <v>267776</v>
      </c>
      <c r="J794" s="276" t="e">
        <f>ROUND(BK67,0)</f>
        <v>#DIV/0!</v>
      </c>
      <c r="K794" s="276">
        <f>ROUND(BK68,0)</f>
        <v>3949</v>
      </c>
      <c r="L794" s="276">
        <f>ROUND(BK69,0)</f>
        <v>27824</v>
      </c>
      <c r="M794" s="276">
        <f>ROUND(BK70,0)</f>
        <v>0</v>
      </c>
      <c r="N794" s="276"/>
      <c r="O794" s="276"/>
      <c r="P794" s="276">
        <f>IF(BK76&gt;0,ROUND(BK76,0),0)</f>
        <v>1721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008*2021*8560*A</v>
      </c>
      <c r="B795" s="276"/>
      <c r="C795" s="278">
        <f>ROUND(BL60,2)</f>
        <v>7.6</v>
      </c>
      <c r="D795" s="276">
        <f>ROUND(BL61,0)</f>
        <v>208984</v>
      </c>
      <c r="E795" s="276">
        <f>ROUND(BL62,0)</f>
        <v>42254</v>
      </c>
      <c r="F795" s="276">
        <f>ROUND(BL63,0)</f>
        <v>61061</v>
      </c>
      <c r="G795" s="276">
        <f>ROUND(BL64,0)</f>
        <v>9477</v>
      </c>
      <c r="H795" s="276">
        <f>ROUND(BL65,0)</f>
        <v>0</v>
      </c>
      <c r="I795" s="276">
        <f>ROUND(BL66,0)</f>
        <v>549</v>
      </c>
      <c r="J795" s="276" t="e">
        <f>ROUND(BL67,0)</f>
        <v>#DIV/0!</v>
      </c>
      <c r="K795" s="276">
        <f>ROUND(BL68,0)</f>
        <v>3811</v>
      </c>
      <c r="L795" s="276">
        <f>ROUND(BL69,0)</f>
        <v>2275</v>
      </c>
      <c r="M795" s="276">
        <f>ROUND(BL70,0)</f>
        <v>0</v>
      </c>
      <c r="N795" s="276"/>
      <c r="O795" s="276"/>
      <c r="P795" s="276">
        <f>IF(BL76&gt;0,ROUND(BL76,0),0)</f>
        <v>410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008*2021*8590*A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 t="e">
        <f>ROUND(BM67,0)</f>
        <v>#DIV/0!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008*2021*8610*A</v>
      </c>
      <c r="B797" s="276"/>
      <c r="C797" s="278">
        <f>ROUND(BN60,2)</f>
        <v>12.6</v>
      </c>
      <c r="D797" s="276">
        <f>ROUND(BN61,0)</f>
        <v>1147901</v>
      </c>
      <c r="E797" s="276">
        <f>ROUND(BN62,0)</f>
        <v>285541</v>
      </c>
      <c r="F797" s="276">
        <f>ROUND(BN63,0)</f>
        <v>10415</v>
      </c>
      <c r="G797" s="276">
        <f>ROUND(BN64,0)</f>
        <v>235031</v>
      </c>
      <c r="H797" s="276">
        <f>ROUND(BN65,0)</f>
        <v>0</v>
      </c>
      <c r="I797" s="276">
        <f>ROUND(BN66,0)</f>
        <v>215015</v>
      </c>
      <c r="J797" s="276" t="e">
        <f>ROUND(BN67,0)</f>
        <v>#DIV/0!</v>
      </c>
      <c r="K797" s="276">
        <f>ROUND(BN68,0)</f>
        <v>25931</v>
      </c>
      <c r="L797" s="276">
        <f>ROUND(BN69,0)</f>
        <v>848665</v>
      </c>
      <c r="M797" s="276">
        <f>ROUND(BN70,0)</f>
        <v>0</v>
      </c>
      <c r="N797" s="276"/>
      <c r="O797" s="276"/>
      <c r="P797" s="276">
        <f>IF(BN76&gt;0,ROUND(BN76,0),0)</f>
        <v>5222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008*2021*8620*A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 t="e">
        <f>ROUND(BO67,0)</f>
        <v>#DIV/0!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008*2021*8630*A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 t="e">
        <f>ROUND(BP67,0)</f>
        <v>#DIV/0!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008*2021*8640*A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 t="e">
        <f>ROUND(BQ67,0)</f>
        <v>#DIV/0!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008*2021*8650*A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 t="e">
        <f>ROUND(BR67,0)</f>
        <v>#DIV/0!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008*2021*8660*A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 t="e">
        <f>ROUND(BS67,0)</f>
        <v>#DIV/0!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008*2021*8670*A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 t="e">
        <f>ROUND(BT67,0)</f>
        <v>#DIV/0!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008*2021*8680*A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 t="e">
        <f>ROUND(BU67,0)</f>
        <v>#DIV/0!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008*2021*8690*A</v>
      </c>
      <c r="B805" s="276"/>
      <c r="C805" s="278">
        <f>ROUND(BV60,2)</f>
        <v>7.8</v>
      </c>
      <c r="D805" s="276">
        <f>ROUND(BV61,0)</f>
        <v>362234</v>
      </c>
      <c r="E805" s="276">
        <f>ROUND(BV62,0)</f>
        <v>125704</v>
      </c>
      <c r="F805" s="276">
        <f>ROUND(BV63,0)</f>
        <v>0</v>
      </c>
      <c r="G805" s="276">
        <f>ROUND(BV64,0)</f>
        <v>1740</v>
      </c>
      <c r="H805" s="276">
        <f>ROUND(BV65,0)</f>
        <v>0</v>
      </c>
      <c r="I805" s="276">
        <f>ROUND(BV66,0)</f>
        <v>33833</v>
      </c>
      <c r="J805" s="276" t="e">
        <f>ROUND(BV67,0)</f>
        <v>#DIV/0!</v>
      </c>
      <c r="K805" s="276">
        <f>ROUND(BV68,0)</f>
        <v>4078</v>
      </c>
      <c r="L805" s="276">
        <f>ROUND(BV69,0)</f>
        <v>269</v>
      </c>
      <c r="M805" s="276">
        <f>ROUND(BV70,0)</f>
        <v>0</v>
      </c>
      <c r="N805" s="276"/>
      <c r="O805" s="276"/>
      <c r="P805" s="276">
        <f>IF(BV76&gt;0,ROUND(BV76,0),0)</f>
        <v>1522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008*2021*8700*A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 t="e">
        <f>ROUND(BW67,0)</f>
        <v>#DIV/0!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008*2021*8710*A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 t="e">
        <f>ROUND(BX67,0)</f>
        <v>#DIV/0!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008*2021*8720*A</v>
      </c>
      <c r="B808" s="276"/>
      <c r="C808" s="278">
        <f>ROUND(BY60,2)</f>
        <v>0</v>
      </c>
      <c r="D808" s="276">
        <f>ROUND(BY61,0)</f>
        <v>0</v>
      </c>
      <c r="E808" s="276">
        <f>ROUND(BY62,0)</f>
        <v>0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0</v>
      </c>
      <c r="J808" s="276" t="e">
        <f>ROUND(BY67,0)</f>
        <v>#DIV/0!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008*2021*8730*A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 t="e">
        <f>ROUND(BZ67,0)</f>
        <v>#DIV/0!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008*2021*8740*A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 t="e">
        <f>ROUND(CA67,0)</f>
        <v>#DIV/0!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008*2021*8770*A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 t="e">
        <f>ROUND(CB67,0)</f>
        <v>#DIV/0!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008*2021*8790*A</v>
      </c>
      <c r="B812" s="276"/>
      <c r="C812" s="278">
        <f>ROUND(CC60,2)</f>
        <v>4</v>
      </c>
      <c r="D812" s="276">
        <f>ROUND(CC61,0)</f>
        <v>319641</v>
      </c>
      <c r="E812" s="276">
        <f>ROUND(CC62,0)</f>
        <v>80728</v>
      </c>
      <c r="F812" s="276">
        <f>ROUND(CC63,0)</f>
        <v>0</v>
      </c>
      <c r="G812" s="276">
        <f>ROUND(CC64,0)</f>
        <v>495</v>
      </c>
      <c r="H812" s="276">
        <f>ROUND(CC65,0)</f>
        <v>0</v>
      </c>
      <c r="I812" s="276">
        <f>ROUND(CC66,0)</f>
        <v>0</v>
      </c>
      <c r="J812" s="276" t="e">
        <f>ROUND(CC67,0)</f>
        <v>#DIV/0!</v>
      </c>
      <c r="K812" s="276">
        <f>ROUND(CC68,0)</f>
        <v>0</v>
      </c>
      <c r="L812" s="276">
        <f>ROUND(CC69,0)</f>
        <v>577</v>
      </c>
      <c r="M812" s="276">
        <f>ROUND(CC70,0)</f>
        <v>0</v>
      </c>
      <c r="N812" s="276"/>
      <c r="O812" s="276"/>
      <c r="P812" s="276">
        <f>IF(CC76&gt;0,ROUND(CC76,0),0)</f>
        <v>27024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008*2021*9000*A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199.6</v>
      </c>
      <c r="D815" s="277">
        <f t="shared" si="22"/>
        <v>16131450</v>
      </c>
      <c r="E815" s="277">
        <f t="shared" si="22"/>
        <v>3372157</v>
      </c>
      <c r="F815" s="277">
        <f t="shared" si="22"/>
        <v>3641208</v>
      </c>
      <c r="G815" s="277">
        <f t="shared" si="22"/>
        <v>3259490</v>
      </c>
      <c r="H815" s="277">
        <f t="shared" si="22"/>
        <v>300314</v>
      </c>
      <c r="I815" s="277">
        <f t="shared" si="22"/>
        <v>3159115</v>
      </c>
      <c r="J815" s="277" t="e">
        <f t="shared" si="22"/>
        <v>#DIV/0!</v>
      </c>
      <c r="K815" s="277">
        <f t="shared" si="22"/>
        <v>393934</v>
      </c>
      <c r="L815" s="277">
        <f>SUM(L734:L813)+SUM(U734:U813)</f>
        <v>1242217</v>
      </c>
      <c r="M815" s="277">
        <f>SUM(M734:M813)+SUM(V734:V813)</f>
        <v>0</v>
      </c>
      <c r="N815" s="277">
        <f t="shared" ref="N815:Y815" si="23">SUM(N734:N813)</f>
        <v>51509111</v>
      </c>
      <c r="O815" s="277">
        <f t="shared" si="23"/>
        <v>3416604</v>
      </c>
      <c r="P815" s="277">
        <f t="shared" si="23"/>
        <v>85625</v>
      </c>
      <c r="Q815" s="277">
        <f t="shared" si="23"/>
        <v>0</v>
      </c>
      <c r="R815" s="277">
        <f t="shared" si="23"/>
        <v>0</v>
      </c>
      <c r="S815" s="277">
        <f t="shared" si="23"/>
        <v>0</v>
      </c>
      <c r="T815" s="281">
        <f t="shared" si="23"/>
        <v>18.8</v>
      </c>
      <c r="U815" s="277">
        <f t="shared" si="23"/>
        <v>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199.6</v>
      </c>
      <c r="D816" s="277">
        <f>CE61</f>
        <v>16131450.119999997</v>
      </c>
      <c r="E816" s="277">
        <f>CE62</f>
        <v>3372157</v>
      </c>
      <c r="F816" s="277">
        <f>CE63</f>
        <v>3641208.2899999986</v>
      </c>
      <c r="G816" s="277">
        <f>CE64</f>
        <v>3259491.28</v>
      </c>
      <c r="H816" s="280">
        <f>CE65</f>
        <v>300314.15000000002</v>
      </c>
      <c r="I816" s="280">
        <f>CE66</f>
        <v>3159112.61</v>
      </c>
      <c r="J816" s="280" t="e">
        <f>CE67</f>
        <v>#DIV/0!</v>
      </c>
      <c r="K816" s="280">
        <f>CE68</f>
        <v>393935.1</v>
      </c>
      <c r="L816" s="280">
        <f>CE69</f>
        <v>1242216.81</v>
      </c>
      <c r="M816" s="280">
        <f>CE70</f>
        <v>0</v>
      </c>
      <c r="N816" s="277">
        <f>CE75</f>
        <v>51509109.620000005</v>
      </c>
      <c r="O816" s="277">
        <f>CE73</f>
        <v>3416603.5300000003</v>
      </c>
      <c r="P816" s="277">
        <f>CE76</f>
        <v>85625</v>
      </c>
      <c r="Q816" s="277">
        <f>CE77</f>
        <v>0</v>
      </c>
      <c r="R816" s="277">
        <f>CE78</f>
        <v>0</v>
      </c>
      <c r="S816" s="277">
        <f>CE79</f>
        <v>0</v>
      </c>
      <c r="T816" s="281">
        <f>CE80</f>
        <v>18.8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 t="e">
        <f>M716</f>
        <v>#DIV/0!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16131450.09</v>
      </c>
      <c r="E817" s="180">
        <f>C379</f>
        <v>3372157.3</v>
      </c>
      <c r="F817" s="180">
        <f>C380</f>
        <v>3641042.57</v>
      </c>
      <c r="G817" s="240">
        <f>C381</f>
        <v>3259491.28</v>
      </c>
      <c r="H817" s="240">
        <f>C382</f>
        <v>300314.15000000002</v>
      </c>
      <c r="I817" s="240">
        <f>C383</f>
        <v>3159112.18</v>
      </c>
      <c r="J817" s="240">
        <f>C384</f>
        <v>1315271.99</v>
      </c>
      <c r="K817" s="240">
        <f>C385</f>
        <v>393935.1</v>
      </c>
      <c r="L817" s="240">
        <f>C386+C387+C388+C389</f>
        <v>1242217.22</v>
      </c>
      <c r="M817" s="240">
        <f>C370</f>
        <v>0</v>
      </c>
      <c r="N817" s="180">
        <f>D361</f>
        <v>51509109.620000005</v>
      </c>
      <c r="O817" s="180">
        <f>C359</f>
        <v>3416853.53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57" transitionEvaluation="1" transitionEntry="1" codeName="Sheet10">
    <pageSetUpPr autoPageBreaks="0" fitToPage="1"/>
  </sheetPr>
  <dimension ref="A1:CF816"/>
  <sheetViews>
    <sheetView showGridLines="0" topLeftCell="A157" zoomScale="75" workbookViewId="0">
      <selection activeCell="H179" sqref="H179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1258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199"/>
      <c r="C15" s="235"/>
    </row>
    <row r="16" spans="1:6" ht="12.75" customHeight="1" x14ac:dyDescent="0.3">
      <c r="A16" s="292" t="s">
        <v>1265</v>
      </c>
      <c r="C16" s="235"/>
    </row>
    <row r="17" spans="1:7" ht="12.75" customHeight="1" x14ac:dyDescent="0.3">
      <c r="A17" s="292" t="s">
        <v>1264</v>
      </c>
      <c r="C17" s="287"/>
      <c r="F17" s="236"/>
    </row>
    <row r="18" spans="1:7" ht="12.75" customHeight="1" x14ac:dyDescent="0.3">
      <c r="A18" s="290"/>
      <c r="C18" s="235"/>
    </row>
    <row r="19" spans="1:7" ht="12.75" customHeight="1" x14ac:dyDescent="0.3">
      <c r="C19" s="235"/>
    </row>
    <row r="20" spans="1:7" ht="12.75" customHeight="1" x14ac:dyDescent="0.3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">
      <c r="A21" s="199"/>
      <c r="C21" s="235"/>
    </row>
    <row r="22" spans="1:7" ht="12.65" customHeight="1" x14ac:dyDescent="0.3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">
      <c r="B23" s="199"/>
      <c r="C23" s="235"/>
    </row>
    <row r="24" spans="1:7" ht="12.65" customHeight="1" x14ac:dyDescent="0.3">
      <c r="A24" s="240" t="s">
        <v>3</v>
      </c>
      <c r="C24" s="235"/>
    </row>
    <row r="25" spans="1:7" ht="12.65" customHeight="1" x14ac:dyDescent="0.3">
      <c r="A25" s="198" t="s">
        <v>1234</v>
      </c>
      <c r="C25" s="235"/>
    </row>
    <row r="26" spans="1:7" ht="12.65" customHeight="1" x14ac:dyDescent="0.3">
      <c r="A26" s="199" t="s">
        <v>4</v>
      </c>
      <c r="C26" s="235"/>
    </row>
    <row r="27" spans="1:7" ht="12.65" customHeight="1" x14ac:dyDescent="0.3">
      <c r="A27" s="198" t="s">
        <v>1235</v>
      </c>
      <c r="C27" s="235"/>
    </row>
    <row r="28" spans="1:7" ht="12.65" customHeight="1" x14ac:dyDescent="0.3">
      <c r="A28" s="199" t="s">
        <v>5</v>
      </c>
      <c r="C28" s="235"/>
    </row>
    <row r="29" spans="1:7" ht="12.65" customHeight="1" x14ac:dyDescent="0.3">
      <c r="A29" s="198"/>
      <c r="C29" s="235"/>
    </row>
    <row r="30" spans="1:7" ht="12.65" customHeight="1" x14ac:dyDescent="0.3">
      <c r="A30" s="180" t="s">
        <v>6</v>
      </c>
      <c r="C30" s="235"/>
    </row>
    <row r="31" spans="1:7" ht="12.65" customHeight="1" x14ac:dyDescent="0.3">
      <c r="A31" s="199" t="s">
        <v>7</v>
      </c>
      <c r="C31" s="235"/>
    </row>
    <row r="32" spans="1:7" ht="12.65" customHeight="1" x14ac:dyDescent="0.3">
      <c r="A32" s="199" t="s">
        <v>8</v>
      </c>
      <c r="C32" s="235"/>
    </row>
    <row r="33" spans="1:84" ht="12.65" customHeight="1" x14ac:dyDescent="0.3">
      <c r="A33" s="198" t="s">
        <v>1236</v>
      </c>
      <c r="C33" s="235"/>
    </row>
    <row r="34" spans="1:84" ht="12.65" customHeight="1" x14ac:dyDescent="0.3">
      <c r="A34" s="199" t="s">
        <v>9</v>
      </c>
      <c r="C34" s="235"/>
    </row>
    <row r="35" spans="1:84" ht="12.65" customHeight="1" x14ac:dyDescent="0.3">
      <c r="A35" s="199"/>
      <c r="C35" s="235"/>
    </row>
    <row r="36" spans="1:84" ht="12.65" customHeight="1" x14ac:dyDescent="0.3">
      <c r="A36" s="198" t="s">
        <v>1237</v>
      </c>
      <c r="C36" s="235"/>
    </row>
    <row r="37" spans="1:84" ht="12.65" customHeight="1" x14ac:dyDescent="0.3">
      <c r="A37" s="199" t="s">
        <v>1229</v>
      </c>
      <c r="C37" s="235"/>
    </row>
    <row r="38" spans="1:84" ht="12" customHeight="1" x14ac:dyDescent="0.3">
      <c r="A38" s="198"/>
      <c r="C38" s="235"/>
    </row>
    <row r="39" spans="1:84" ht="12.65" customHeight="1" x14ac:dyDescent="0.3">
      <c r="A39" s="199"/>
      <c r="C39" s="235"/>
    </row>
    <row r="40" spans="1:84" ht="12" customHeight="1" x14ac:dyDescent="0.3">
      <c r="A40" s="199"/>
      <c r="C40" s="235"/>
    </row>
    <row r="41" spans="1:84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">
      <c r="A43" s="199"/>
      <c r="C43" s="235"/>
      <c r="F43" s="181"/>
    </row>
    <row r="44" spans="1:84" ht="12" customHeight="1" x14ac:dyDescent="0.3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">
      <c r="A47" s="295" t="s">
        <v>204</v>
      </c>
      <c r="B47" s="299"/>
      <c r="C47" s="300"/>
      <c r="D47" s="300"/>
      <c r="E47" s="300">
        <v>314238.49</v>
      </c>
      <c r="F47" s="300"/>
      <c r="G47" s="300"/>
      <c r="H47" s="300"/>
      <c r="I47" s="300"/>
      <c r="J47" s="300"/>
      <c r="K47" s="300"/>
      <c r="L47" s="300"/>
      <c r="M47" s="300">
        <v>58880.72</v>
      </c>
      <c r="N47" s="300">
        <v>53505.95</v>
      </c>
      <c r="O47" s="300"/>
      <c r="P47" s="300">
        <v>129221.06</v>
      </c>
      <c r="Q47" s="300"/>
      <c r="R47" s="300">
        <v>28175.41</v>
      </c>
      <c r="S47" s="300"/>
      <c r="T47" s="300"/>
      <c r="U47" s="300">
        <v>103634</v>
      </c>
      <c r="V47" s="300"/>
      <c r="W47" s="300"/>
      <c r="X47" s="300">
        <v>1766.9</v>
      </c>
      <c r="Y47" s="300">
        <v>138601</v>
      </c>
      <c r="Z47" s="300"/>
      <c r="AA47" s="300"/>
      <c r="AB47" s="300">
        <v>56945.120000000003</v>
      </c>
      <c r="AC47" s="300">
        <v>12738.08</v>
      </c>
      <c r="AD47" s="300"/>
      <c r="AE47" s="300">
        <v>176318.63</v>
      </c>
      <c r="AF47" s="300"/>
      <c r="AG47" s="300">
        <v>245183.93</v>
      </c>
      <c r="AH47" s="300"/>
      <c r="AI47" s="300"/>
      <c r="AJ47" s="300">
        <v>698603.34</v>
      </c>
      <c r="AK47" s="300"/>
      <c r="AL47" s="300"/>
      <c r="AM47" s="300"/>
      <c r="AN47" s="300"/>
      <c r="AO47" s="300"/>
      <c r="AP47" s="300"/>
      <c r="AQ47" s="300"/>
      <c r="AR47" s="300">
        <v>26259.81</v>
      </c>
      <c r="AS47" s="300"/>
      <c r="AT47" s="300"/>
      <c r="AU47" s="300"/>
      <c r="AV47" s="300"/>
      <c r="AW47" s="300">
        <v>11260.53</v>
      </c>
      <c r="AX47" s="300"/>
      <c r="AY47" s="300">
        <v>86371.88</v>
      </c>
      <c r="AZ47" s="300"/>
      <c r="BA47" s="300"/>
      <c r="BB47" s="300"/>
      <c r="BC47" s="300">
        <v>697.45</v>
      </c>
      <c r="BD47" s="300">
        <v>18001.78</v>
      </c>
      <c r="BE47" s="300">
        <v>103030.25</v>
      </c>
      <c r="BF47" s="300">
        <v>89980.61</v>
      </c>
      <c r="BG47" s="300"/>
      <c r="BH47" s="300">
        <v>100737.15</v>
      </c>
      <c r="BI47" s="300"/>
      <c r="BJ47" s="300">
        <v>43423.22</v>
      </c>
      <c r="BK47" s="300">
        <v>154125.26999999999</v>
      </c>
      <c r="BL47" s="300">
        <v>57824.37</v>
      </c>
      <c r="BM47" s="300"/>
      <c r="BN47" s="300">
        <f>34523.69+4319.46+109835.37-6119</f>
        <v>142559.51999999999</v>
      </c>
      <c r="BO47" s="300"/>
      <c r="BP47" s="300"/>
      <c r="BQ47" s="300"/>
      <c r="BR47" s="300"/>
      <c r="BS47" s="300"/>
      <c r="BT47" s="300"/>
      <c r="BU47" s="300"/>
      <c r="BV47" s="300">
        <v>104766.61</v>
      </c>
      <c r="BW47" s="300"/>
      <c r="BX47" s="300"/>
      <c r="BY47" s="300">
        <v>60553.96</v>
      </c>
      <c r="BZ47" s="300"/>
      <c r="CA47" s="300"/>
      <c r="CB47" s="300"/>
      <c r="CC47" s="300">
        <v>4335.49</v>
      </c>
      <c r="CD47" s="295"/>
      <c r="CE47" s="295">
        <f>SUM(C47:CC47)</f>
        <v>3021740.5300000003</v>
      </c>
      <c r="CF47" s="2"/>
    </row>
    <row r="48" spans="1:84" ht="12.65" customHeight="1" x14ac:dyDescent="0.3">
      <c r="A48" s="295" t="s">
        <v>205</v>
      </c>
      <c r="B48" s="299"/>
      <c r="C48" s="301">
        <f>ROUND(((B48/CE61)*C61),0)</f>
        <v>0</v>
      </c>
      <c r="D48" s="301">
        <f>ROUND(((B48/CE61)*D61),0)</f>
        <v>0</v>
      </c>
      <c r="E48" s="295">
        <f>ROUND(((B48/CE61)*E61),0)</f>
        <v>0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0</v>
      </c>
      <c r="P48" s="295">
        <f>ROUND(((B48/CE61)*P61),0)</f>
        <v>0</v>
      </c>
      <c r="Q48" s="295">
        <f>ROUND(((B48/CE61)*Q61),0)</f>
        <v>0</v>
      </c>
      <c r="R48" s="295">
        <f>ROUND(((B48/CE61)*R61),0)</f>
        <v>0</v>
      </c>
      <c r="S48" s="295">
        <f>ROUND(((B48/CE61)*S61),0)</f>
        <v>0</v>
      </c>
      <c r="T48" s="295">
        <f>ROUND(((B48/CE61)*T61),0)</f>
        <v>0</v>
      </c>
      <c r="U48" s="295">
        <f>ROUND(((B48/CE61)*U61),0)</f>
        <v>0</v>
      </c>
      <c r="V48" s="295">
        <f>ROUND(((B48/CE61)*V61),0)</f>
        <v>0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0</v>
      </c>
      <c r="Z48" s="295">
        <f>ROUND(((B48/CE61)*Z61),0)</f>
        <v>0</v>
      </c>
      <c r="AA48" s="295">
        <f>ROUND(((B48/CE61)*AA61),0)</f>
        <v>0</v>
      </c>
      <c r="AB48" s="295">
        <f>ROUND(((B48/CE61)*AB61),0)</f>
        <v>0</v>
      </c>
      <c r="AC48" s="295">
        <f>ROUND(((B48/CE61)*AC61),0)</f>
        <v>0</v>
      </c>
      <c r="AD48" s="295">
        <f>ROUND(((B48/CE61)*AD61),0)</f>
        <v>0</v>
      </c>
      <c r="AE48" s="295">
        <f>ROUND(((B48/CE61)*AE61),0)</f>
        <v>0</v>
      </c>
      <c r="AF48" s="295">
        <f>ROUND(((B48/CE61)*AF61),0)</f>
        <v>0</v>
      </c>
      <c r="AG48" s="295">
        <f>ROUND(((B48/CE61)*AG61),0)</f>
        <v>0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0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0</v>
      </c>
      <c r="AZ48" s="295">
        <f>ROUND(((B48/CE61)*AZ61),0)</f>
        <v>0</v>
      </c>
      <c r="BA48" s="295">
        <f>ROUND(((B48/CE61)*BA61),0)</f>
        <v>0</v>
      </c>
      <c r="BB48" s="295">
        <f>ROUND(((B48/CE61)*BB61),0)</f>
        <v>0</v>
      </c>
      <c r="BC48" s="295">
        <f>ROUND(((B48/CE61)*BC61),0)</f>
        <v>0</v>
      </c>
      <c r="BD48" s="295">
        <f>ROUND(((B48/CE61)*BD61),0)</f>
        <v>0</v>
      </c>
      <c r="BE48" s="295">
        <f>ROUND(((B48/CE61)*BE61),0)</f>
        <v>0</v>
      </c>
      <c r="BF48" s="295">
        <f>ROUND(((B48/CE61)*BF61),0)</f>
        <v>0</v>
      </c>
      <c r="BG48" s="295">
        <f>ROUND(((B48/CE61)*BG61),0)</f>
        <v>0</v>
      </c>
      <c r="BH48" s="295">
        <f>ROUND(((B48/CE61)*BH61),0)</f>
        <v>0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0</v>
      </c>
      <c r="BO48" s="295">
        <f>ROUND(((B48/CE61)*BO61),0)</f>
        <v>0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0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0</v>
      </c>
      <c r="BW48" s="295">
        <f>ROUND(((B48/CE61)*BW61),0)</f>
        <v>0</v>
      </c>
      <c r="BX48" s="295">
        <f>ROUND(((B48/CE61)*BX61),0)</f>
        <v>0</v>
      </c>
      <c r="BY48" s="295">
        <f>ROUND(((B48/CE61)*BY61),0)</f>
        <v>0</v>
      </c>
      <c r="BZ48" s="295">
        <f>ROUND(((B48/CE61)*BZ61),0)</f>
        <v>0</v>
      </c>
      <c r="CA48" s="295">
        <f>ROUND(((B48/CE61)*CA61),0)</f>
        <v>0</v>
      </c>
      <c r="CB48" s="295">
        <f>ROUND(((B48/CE61)*CB61),0)</f>
        <v>0</v>
      </c>
      <c r="CC48" s="295">
        <f>ROUND(((B48/CE61)*CC61),0)</f>
        <v>0</v>
      </c>
      <c r="CD48" s="295"/>
      <c r="CE48" s="295">
        <f>SUM(C48:CD48)</f>
        <v>0</v>
      </c>
      <c r="CF48" s="2"/>
    </row>
    <row r="49" spans="1:84" ht="12.65" customHeight="1" x14ac:dyDescent="0.3">
      <c r="A49" s="295" t="s">
        <v>206</v>
      </c>
      <c r="B49" s="295">
        <f>B47+B48</f>
        <v>0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>
        <v>168906.53</v>
      </c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>
        <v>1119832.5</v>
      </c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1288739.03</v>
      </c>
      <c r="CF51" s="2"/>
    </row>
    <row r="52" spans="1:84" ht="12.65" customHeight="1" x14ac:dyDescent="0.3">
      <c r="A52" s="302" t="s">
        <v>208</v>
      </c>
      <c r="B52" s="300"/>
      <c r="C52" s="295">
        <f>ROUND((B52/(CE76+CF76)*C76),0)</f>
        <v>0</v>
      </c>
      <c r="D52" s="295">
        <f>ROUND((B52/(CE76+CF76)*D76),0)</f>
        <v>0</v>
      </c>
      <c r="E52" s="295">
        <f>ROUND((B52/(CE76+CF76)*E76),0)</f>
        <v>0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0</v>
      </c>
      <c r="P52" s="295">
        <f>ROUND((B52/(CE76+CF76)*P76),0)</f>
        <v>0</v>
      </c>
      <c r="Q52" s="295">
        <f>ROUND((B52/(CE76+CF76)*Q76),0)</f>
        <v>0</v>
      </c>
      <c r="R52" s="295">
        <f>ROUND((B52/(CE76+CF76)*R76),0)</f>
        <v>0</v>
      </c>
      <c r="S52" s="295">
        <f>ROUND((B52/(CE76+CF76)*S76),0)</f>
        <v>0</v>
      </c>
      <c r="T52" s="295">
        <f>ROUND((B52/(CE76+CF76)*T76),0)</f>
        <v>0</v>
      </c>
      <c r="U52" s="295">
        <f>ROUND((B52/(CE76+CF76)*U76),0)</f>
        <v>0</v>
      </c>
      <c r="V52" s="295">
        <f>ROUND((B52/(CE76+CF76)*V76),0)</f>
        <v>0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0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0</v>
      </c>
      <c r="AC52" s="295">
        <f>ROUND((B52/(CE76+CF76)*AC76),0)</f>
        <v>0</v>
      </c>
      <c r="AD52" s="295">
        <f>ROUND((B52/(CE76+CF76)*AD76),0)</f>
        <v>0</v>
      </c>
      <c r="AE52" s="295">
        <f>ROUND((B52/(CE76+CF76)*AE76),0)</f>
        <v>0</v>
      </c>
      <c r="AF52" s="295">
        <f>ROUND((B52/(CE76+CF76)*AF76),0)</f>
        <v>0</v>
      </c>
      <c r="AG52" s="295">
        <f>ROUND((B52/(CE76+CF76)*AG76),0)</f>
        <v>0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0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0</v>
      </c>
      <c r="AZ52" s="295">
        <f>ROUND((B52/(CE76+CF76)*AZ76),0)</f>
        <v>0</v>
      </c>
      <c r="BA52" s="295">
        <f>ROUND((B52/(CE76+CF76)*BA76),0)</f>
        <v>0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0</v>
      </c>
      <c r="BE52" s="295">
        <f>ROUND((B52/(CE76+CF76)*BE76),0)</f>
        <v>0</v>
      </c>
      <c r="BF52" s="295">
        <f>ROUND((B52/(CE76+CF76)*BF76),0)</f>
        <v>0</v>
      </c>
      <c r="BG52" s="295">
        <f>ROUND((B52/(CE76+CF76)*BG76),0)</f>
        <v>0</v>
      </c>
      <c r="BH52" s="295">
        <f>ROUND((B52/(CE76+CF76)*BH76),0)</f>
        <v>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0</v>
      </c>
      <c r="BM52" s="295">
        <f>ROUND((B52/(CE76+CF76)*BM76),0)</f>
        <v>0</v>
      </c>
      <c r="BN52" s="295">
        <f>ROUND((B52/(CE76+CF76)*BN76),0)</f>
        <v>0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0</v>
      </c>
      <c r="BW52" s="295">
        <f>ROUND((B52/(CE76+CF76)*BW76),0)</f>
        <v>0</v>
      </c>
      <c r="BX52" s="295">
        <f>ROUND((B52/(CE76+CF76)*BX76),0)</f>
        <v>0</v>
      </c>
      <c r="BY52" s="295">
        <f>ROUND((B52/(CE76+CF76)*BY76),0)</f>
        <v>0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0</v>
      </c>
      <c r="CD52" s="295"/>
      <c r="CE52" s="295">
        <f>SUM(C52:CD52)</f>
        <v>0</v>
      </c>
      <c r="CF52" s="2"/>
    </row>
    <row r="53" spans="1:84" ht="12.65" customHeight="1" x14ac:dyDescent="0.3">
      <c r="A53" s="295" t="s">
        <v>206</v>
      </c>
      <c r="B53" s="295">
        <f>B51+B52</f>
        <v>0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">
      <c r="A59" s="302" t="s">
        <v>233</v>
      </c>
      <c r="B59" s="295"/>
      <c r="C59" s="300"/>
      <c r="D59" s="300"/>
      <c r="E59" s="300">
        <v>526</v>
      </c>
      <c r="F59" s="300"/>
      <c r="G59" s="300"/>
      <c r="H59" s="300"/>
      <c r="I59" s="300"/>
      <c r="J59" s="300"/>
      <c r="K59" s="300"/>
      <c r="L59" s="300"/>
      <c r="M59" s="300">
        <v>3895</v>
      </c>
      <c r="N59" s="300">
        <v>2083</v>
      </c>
      <c r="O59" s="300"/>
      <c r="P59" s="185">
        <v>2452</v>
      </c>
      <c r="Q59" s="185"/>
      <c r="R59" s="185"/>
      <c r="S59" s="248"/>
      <c r="T59" s="248"/>
      <c r="U59" s="224">
        <v>59520</v>
      </c>
      <c r="V59" s="185"/>
      <c r="W59" s="185">
        <v>450</v>
      </c>
      <c r="X59" s="185">
        <v>1633</v>
      </c>
      <c r="Y59" s="185">
        <v>6483</v>
      </c>
      <c r="Z59" s="185"/>
      <c r="AA59" s="185"/>
      <c r="AB59" s="248"/>
      <c r="AC59" s="185">
        <v>669</v>
      </c>
      <c r="AD59" s="185"/>
      <c r="AE59" s="185">
        <v>15471</v>
      </c>
      <c r="AF59" s="185"/>
      <c r="AG59" s="185">
        <v>4014</v>
      </c>
      <c r="AH59" s="185"/>
      <c r="AI59" s="185"/>
      <c r="AJ59" s="185">
        <v>24137</v>
      </c>
      <c r="AK59" s="185"/>
      <c r="AL59" s="185"/>
      <c r="AM59" s="185"/>
      <c r="AN59" s="185"/>
      <c r="AO59" s="185"/>
      <c r="AP59" s="185"/>
      <c r="AQ59" s="185"/>
      <c r="AR59" s="185">
        <v>37</v>
      </c>
      <c r="AS59" s="185"/>
      <c r="AT59" s="185"/>
      <c r="AU59" s="185"/>
      <c r="AV59" s="248"/>
      <c r="AW59" s="248"/>
      <c r="AX59" s="248"/>
      <c r="AY59" s="185">
        <v>4581</v>
      </c>
      <c r="AZ59" s="185">
        <v>26627</v>
      </c>
      <c r="BA59" s="248"/>
      <c r="BB59" s="248"/>
      <c r="BC59" s="248"/>
      <c r="BD59" s="248"/>
      <c r="BE59" s="185">
        <v>85625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">
      <c r="A60" s="306" t="s">
        <v>234</v>
      </c>
      <c r="B60" s="295"/>
      <c r="C60" s="186"/>
      <c r="D60" s="187"/>
      <c r="E60" s="187">
        <v>18.690000000000001</v>
      </c>
      <c r="F60" s="223"/>
      <c r="G60" s="187"/>
      <c r="H60" s="187"/>
      <c r="I60" s="187"/>
      <c r="J60" s="223"/>
      <c r="K60" s="187"/>
      <c r="L60" s="187"/>
      <c r="M60" s="187">
        <v>6.1</v>
      </c>
      <c r="N60" s="187">
        <v>2.48</v>
      </c>
      <c r="O60" s="187"/>
      <c r="P60" s="221">
        <v>8.07</v>
      </c>
      <c r="Q60" s="221"/>
      <c r="R60" s="221">
        <v>0.9</v>
      </c>
      <c r="S60" s="221"/>
      <c r="T60" s="221"/>
      <c r="U60" s="221">
        <v>9.25</v>
      </c>
      <c r="V60" s="221"/>
      <c r="W60" s="221"/>
      <c r="X60" s="221">
        <v>1.49</v>
      </c>
      <c r="Y60" s="221">
        <v>7.49</v>
      </c>
      <c r="Z60" s="221"/>
      <c r="AA60" s="221"/>
      <c r="AB60" s="221">
        <v>4.7</v>
      </c>
      <c r="AC60" s="221">
        <v>0.78</v>
      </c>
      <c r="AD60" s="221"/>
      <c r="AE60" s="221">
        <v>9.98</v>
      </c>
      <c r="AF60" s="221"/>
      <c r="AG60" s="221">
        <v>12.89</v>
      </c>
      <c r="AH60" s="221"/>
      <c r="AI60" s="221"/>
      <c r="AJ60" s="221">
        <v>39.549999999999997</v>
      </c>
      <c r="AK60" s="221"/>
      <c r="AL60" s="221"/>
      <c r="AM60" s="221"/>
      <c r="AN60" s="221"/>
      <c r="AO60" s="221"/>
      <c r="AP60" s="221"/>
      <c r="AQ60" s="221"/>
      <c r="AR60" s="221">
        <v>1.24</v>
      </c>
      <c r="AS60" s="221"/>
      <c r="AT60" s="221"/>
      <c r="AU60" s="221"/>
      <c r="AV60" s="221"/>
      <c r="AW60" s="221">
        <v>0.76</v>
      </c>
      <c r="AX60" s="221"/>
      <c r="AY60" s="221">
        <v>8.1199999999999992</v>
      </c>
      <c r="AZ60" s="221"/>
      <c r="BA60" s="221"/>
      <c r="BB60" s="221"/>
      <c r="BC60" s="221">
        <v>0.28000000000000003</v>
      </c>
      <c r="BD60" s="221">
        <v>1</v>
      </c>
      <c r="BE60" s="221">
        <v>7.13</v>
      </c>
      <c r="BF60" s="221">
        <v>9.58</v>
      </c>
      <c r="BG60" s="221"/>
      <c r="BH60" s="221">
        <v>5.84</v>
      </c>
      <c r="BI60" s="221"/>
      <c r="BJ60" s="221">
        <v>2.37</v>
      </c>
      <c r="BK60" s="221">
        <v>10.42</v>
      </c>
      <c r="BL60" s="221">
        <v>5.12</v>
      </c>
      <c r="BM60" s="221"/>
      <c r="BN60" s="221">
        <v>9.77</v>
      </c>
      <c r="BO60" s="221"/>
      <c r="BP60" s="221"/>
      <c r="BQ60" s="221"/>
      <c r="BR60" s="221"/>
      <c r="BS60" s="221"/>
      <c r="BT60" s="221"/>
      <c r="BU60" s="221"/>
      <c r="BV60" s="221">
        <v>7.23</v>
      </c>
      <c r="BW60" s="221"/>
      <c r="BX60" s="221"/>
      <c r="BY60" s="221">
        <v>3.27</v>
      </c>
      <c r="BZ60" s="221"/>
      <c r="CA60" s="221"/>
      <c r="CB60" s="221"/>
      <c r="CC60" s="221">
        <v>0.98</v>
      </c>
      <c r="CD60" s="305" t="s">
        <v>221</v>
      </c>
      <c r="CE60" s="307">
        <f t="shared" ref="CE60:CE70" si="0">SUM(C60:CD60)</f>
        <v>195.48000000000002</v>
      </c>
      <c r="CF60" s="2"/>
    </row>
    <row r="61" spans="1:84" ht="12.65" customHeight="1" x14ac:dyDescent="0.3">
      <c r="A61" s="302" t="s">
        <v>235</v>
      </c>
      <c r="B61" s="295"/>
      <c r="C61" s="300"/>
      <c r="D61" s="300"/>
      <c r="E61" s="300">
        <v>1219968.73</v>
      </c>
      <c r="F61" s="185"/>
      <c r="G61" s="300"/>
      <c r="H61" s="300"/>
      <c r="I61" s="185"/>
      <c r="J61" s="185"/>
      <c r="K61" s="185"/>
      <c r="L61" s="185"/>
      <c r="M61" s="300">
        <v>406620.1</v>
      </c>
      <c r="N61" s="300">
        <v>250926.93</v>
      </c>
      <c r="O61" s="300"/>
      <c r="P61" s="185">
        <v>837320.06</v>
      </c>
      <c r="Q61" s="185"/>
      <c r="R61" s="185">
        <v>167746.41</v>
      </c>
      <c r="S61" s="185"/>
      <c r="T61" s="185"/>
      <c r="U61" s="185">
        <v>606242.61</v>
      </c>
      <c r="V61" s="185"/>
      <c r="W61" s="185"/>
      <c r="X61" s="185">
        <v>75155.55</v>
      </c>
      <c r="Y61" s="185">
        <v>603722.01</v>
      </c>
      <c r="Z61" s="185"/>
      <c r="AA61" s="185"/>
      <c r="AB61" s="185">
        <v>418728.27</v>
      </c>
      <c r="AC61" s="185">
        <v>64920.39</v>
      </c>
      <c r="AD61" s="185"/>
      <c r="AE61" s="185">
        <v>720947.95</v>
      </c>
      <c r="AF61" s="185"/>
      <c r="AG61" s="185">
        <v>1711108.53</v>
      </c>
      <c r="AH61" s="185"/>
      <c r="AI61" s="185"/>
      <c r="AJ61" s="185">
        <v>3190468.42</v>
      </c>
      <c r="AK61" s="185"/>
      <c r="AL61" s="185"/>
      <c r="AM61" s="185"/>
      <c r="AN61" s="185"/>
      <c r="AO61" s="185"/>
      <c r="AP61" s="185"/>
      <c r="AQ61" s="185"/>
      <c r="AR61" s="185">
        <v>87188.3</v>
      </c>
      <c r="AS61" s="185"/>
      <c r="AT61" s="185"/>
      <c r="AU61" s="185"/>
      <c r="AV61" s="185"/>
      <c r="AW61" s="185">
        <v>62557.25</v>
      </c>
      <c r="AX61" s="185"/>
      <c r="AY61" s="185">
        <v>303998.81</v>
      </c>
      <c r="AZ61" s="185"/>
      <c r="BA61" s="185"/>
      <c r="BB61" s="185"/>
      <c r="BC61" s="185">
        <v>9998.32</v>
      </c>
      <c r="BD61" s="185">
        <v>65281.29</v>
      </c>
      <c r="BE61" s="185">
        <v>430523.72</v>
      </c>
      <c r="BF61" s="185">
        <v>345082.56</v>
      </c>
      <c r="BG61" s="185"/>
      <c r="BH61" s="185">
        <v>424029.48</v>
      </c>
      <c r="BI61" s="185"/>
      <c r="BJ61" s="185">
        <v>243714.79</v>
      </c>
      <c r="BK61" s="185">
        <v>503106.51</v>
      </c>
      <c r="BL61" s="185">
        <v>174812.02</v>
      </c>
      <c r="BM61" s="185"/>
      <c r="BN61" s="185">
        <v>814050.9</v>
      </c>
      <c r="BO61" s="185"/>
      <c r="BP61" s="185"/>
      <c r="BQ61" s="185"/>
      <c r="BR61" s="185"/>
      <c r="BS61" s="185"/>
      <c r="BT61" s="185"/>
      <c r="BU61" s="185"/>
      <c r="BV61" s="185">
        <v>280227.64</v>
      </c>
      <c r="BW61" s="185"/>
      <c r="BX61" s="185"/>
      <c r="BY61" s="185">
        <v>233835.8</v>
      </c>
      <c r="BZ61" s="185"/>
      <c r="CA61" s="185"/>
      <c r="CB61" s="185"/>
      <c r="CC61" s="185">
        <v>41248.36</v>
      </c>
      <c r="CD61" s="305" t="s">
        <v>221</v>
      </c>
      <c r="CE61" s="295">
        <f t="shared" si="0"/>
        <v>14293531.710000003</v>
      </c>
      <c r="CF61" s="2"/>
    </row>
    <row r="62" spans="1:84" ht="12.65" customHeight="1" x14ac:dyDescent="0.3">
      <c r="A62" s="302" t="s">
        <v>3</v>
      </c>
      <c r="B62" s="295"/>
      <c r="C62" s="295">
        <f t="shared" ref="C62:BN62" si="1">ROUND(C47+C48,0)</f>
        <v>0</v>
      </c>
      <c r="D62" s="295">
        <f t="shared" si="1"/>
        <v>0</v>
      </c>
      <c r="E62" s="295">
        <f t="shared" si="1"/>
        <v>314238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58881</v>
      </c>
      <c r="N62" s="295">
        <f t="shared" si="1"/>
        <v>53506</v>
      </c>
      <c r="O62" s="295">
        <f t="shared" si="1"/>
        <v>0</v>
      </c>
      <c r="P62" s="295">
        <f t="shared" si="1"/>
        <v>129221</v>
      </c>
      <c r="Q62" s="295">
        <f t="shared" si="1"/>
        <v>0</v>
      </c>
      <c r="R62" s="295">
        <f t="shared" si="1"/>
        <v>28175</v>
      </c>
      <c r="S62" s="295">
        <f t="shared" si="1"/>
        <v>0</v>
      </c>
      <c r="T62" s="295">
        <f t="shared" si="1"/>
        <v>0</v>
      </c>
      <c r="U62" s="295">
        <f t="shared" si="1"/>
        <v>103634</v>
      </c>
      <c r="V62" s="295">
        <f t="shared" si="1"/>
        <v>0</v>
      </c>
      <c r="W62" s="295">
        <f t="shared" si="1"/>
        <v>0</v>
      </c>
      <c r="X62" s="295">
        <f t="shared" si="1"/>
        <v>1767</v>
      </c>
      <c r="Y62" s="295">
        <f t="shared" si="1"/>
        <v>138601</v>
      </c>
      <c r="Z62" s="295">
        <f t="shared" si="1"/>
        <v>0</v>
      </c>
      <c r="AA62" s="295">
        <f t="shared" si="1"/>
        <v>0</v>
      </c>
      <c r="AB62" s="295">
        <f t="shared" si="1"/>
        <v>56945</v>
      </c>
      <c r="AC62" s="295">
        <f t="shared" si="1"/>
        <v>12738</v>
      </c>
      <c r="AD62" s="295">
        <f t="shared" si="1"/>
        <v>0</v>
      </c>
      <c r="AE62" s="295">
        <f t="shared" si="1"/>
        <v>176319</v>
      </c>
      <c r="AF62" s="295">
        <f t="shared" si="1"/>
        <v>0</v>
      </c>
      <c r="AG62" s="295">
        <f t="shared" si="1"/>
        <v>245184</v>
      </c>
      <c r="AH62" s="295">
        <f t="shared" si="1"/>
        <v>0</v>
      </c>
      <c r="AI62" s="295">
        <f t="shared" si="1"/>
        <v>0</v>
      </c>
      <c r="AJ62" s="295">
        <f t="shared" si="1"/>
        <v>698603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26260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0</v>
      </c>
      <c r="AW62" s="295">
        <f t="shared" si="1"/>
        <v>11261</v>
      </c>
      <c r="AX62" s="295">
        <f t="shared" si="1"/>
        <v>0</v>
      </c>
      <c r="AY62" s="295">
        <f>ROUND(AY47+AY48,0)</f>
        <v>86372</v>
      </c>
      <c r="AZ62" s="295">
        <f>ROUND(AZ47+AZ48,0)</f>
        <v>0</v>
      </c>
      <c r="BA62" s="295">
        <f>ROUND(BA47+BA48,0)</f>
        <v>0</v>
      </c>
      <c r="BB62" s="295">
        <f t="shared" si="1"/>
        <v>0</v>
      </c>
      <c r="BC62" s="295">
        <f t="shared" si="1"/>
        <v>697</v>
      </c>
      <c r="BD62" s="295">
        <f t="shared" si="1"/>
        <v>18002</v>
      </c>
      <c r="BE62" s="295">
        <f t="shared" si="1"/>
        <v>103030</v>
      </c>
      <c r="BF62" s="295">
        <f t="shared" si="1"/>
        <v>89981</v>
      </c>
      <c r="BG62" s="295">
        <f t="shared" si="1"/>
        <v>0</v>
      </c>
      <c r="BH62" s="295">
        <f t="shared" si="1"/>
        <v>100737</v>
      </c>
      <c r="BI62" s="295">
        <f t="shared" si="1"/>
        <v>0</v>
      </c>
      <c r="BJ62" s="295">
        <f t="shared" si="1"/>
        <v>43423</v>
      </c>
      <c r="BK62" s="295">
        <f t="shared" si="1"/>
        <v>154125</v>
      </c>
      <c r="BL62" s="295">
        <f t="shared" si="1"/>
        <v>57824</v>
      </c>
      <c r="BM62" s="295">
        <f t="shared" si="1"/>
        <v>0</v>
      </c>
      <c r="BN62" s="295">
        <f t="shared" si="1"/>
        <v>142560</v>
      </c>
      <c r="BO62" s="295">
        <f t="shared" ref="BO62:CC62" si="2">ROUND(BO47+BO48,0)</f>
        <v>0</v>
      </c>
      <c r="BP62" s="295">
        <f t="shared" si="2"/>
        <v>0</v>
      </c>
      <c r="BQ62" s="295">
        <f t="shared" si="2"/>
        <v>0</v>
      </c>
      <c r="BR62" s="295">
        <f t="shared" si="2"/>
        <v>0</v>
      </c>
      <c r="BS62" s="295">
        <f t="shared" si="2"/>
        <v>0</v>
      </c>
      <c r="BT62" s="295">
        <f t="shared" si="2"/>
        <v>0</v>
      </c>
      <c r="BU62" s="295">
        <f t="shared" si="2"/>
        <v>0</v>
      </c>
      <c r="BV62" s="295">
        <f t="shared" si="2"/>
        <v>104767</v>
      </c>
      <c r="BW62" s="295">
        <f t="shared" si="2"/>
        <v>0</v>
      </c>
      <c r="BX62" s="295">
        <f t="shared" si="2"/>
        <v>0</v>
      </c>
      <c r="BY62" s="295">
        <f t="shared" si="2"/>
        <v>60554</v>
      </c>
      <c r="BZ62" s="295">
        <f t="shared" si="2"/>
        <v>0</v>
      </c>
      <c r="CA62" s="295">
        <f t="shared" si="2"/>
        <v>0</v>
      </c>
      <c r="CB62" s="295">
        <f t="shared" si="2"/>
        <v>0</v>
      </c>
      <c r="CC62" s="295">
        <f t="shared" si="2"/>
        <v>4335</v>
      </c>
      <c r="CD62" s="305" t="s">
        <v>221</v>
      </c>
      <c r="CE62" s="295">
        <f t="shared" si="0"/>
        <v>3021740</v>
      </c>
      <c r="CF62" s="2"/>
    </row>
    <row r="63" spans="1:84" ht="12.65" customHeight="1" x14ac:dyDescent="0.3">
      <c r="A63" s="302" t="s">
        <v>236</v>
      </c>
      <c r="B63" s="295"/>
      <c r="C63" s="300"/>
      <c r="D63" s="300"/>
      <c r="E63" s="300">
        <v>1115546.6599999999</v>
      </c>
      <c r="F63" s="185"/>
      <c r="G63" s="300"/>
      <c r="H63" s="300"/>
      <c r="I63" s="185"/>
      <c r="J63" s="185"/>
      <c r="K63" s="185"/>
      <c r="L63" s="185"/>
      <c r="M63" s="300"/>
      <c r="N63" s="300"/>
      <c r="O63" s="300"/>
      <c r="P63" s="185">
        <v>382306.66</v>
      </c>
      <c r="Q63" s="185"/>
      <c r="R63" s="185">
        <v>81066.399999999994</v>
      </c>
      <c r="S63" s="185"/>
      <c r="T63" s="185"/>
      <c r="U63" s="185">
        <v>83034.3</v>
      </c>
      <c r="V63" s="185"/>
      <c r="W63" s="185">
        <v>48224.29</v>
      </c>
      <c r="X63" s="185">
        <v>122066.92</v>
      </c>
      <c r="Y63" s="185">
        <v>205388.76</v>
      </c>
      <c r="Z63" s="185"/>
      <c r="AA63" s="185"/>
      <c r="AB63" s="185">
        <v>40740.120000000003</v>
      </c>
      <c r="AC63" s="185"/>
      <c r="AD63" s="185"/>
      <c r="AE63" s="185">
        <v>104849.5</v>
      </c>
      <c r="AF63" s="185"/>
      <c r="AG63" s="185">
        <v>413563.23</v>
      </c>
      <c r="AH63" s="185"/>
      <c r="AI63" s="185"/>
      <c r="AJ63" s="185">
        <v>195034.59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>
        <v>2447.1</v>
      </c>
      <c r="AX63" s="185"/>
      <c r="AY63" s="185">
        <v>11060</v>
      </c>
      <c r="AZ63" s="185"/>
      <c r="BA63" s="185"/>
      <c r="BB63" s="185"/>
      <c r="BC63" s="185"/>
      <c r="BD63" s="185"/>
      <c r="BE63" s="185">
        <v>457.95</v>
      </c>
      <c r="BF63" s="185"/>
      <c r="BG63" s="185"/>
      <c r="BH63" s="185"/>
      <c r="BI63" s="185"/>
      <c r="BJ63" s="185"/>
      <c r="BK63" s="185"/>
      <c r="BL63" s="185"/>
      <c r="BM63" s="185"/>
      <c r="BN63" s="185">
        <v>184979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305" t="s">
        <v>221</v>
      </c>
      <c r="CE63" s="295">
        <f t="shared" si="0"/>
        <v>2990765.48</v>
      </c>
      <c r="CF63" s="2"/>
    </row>
    <row r="64" spans="1:84" ht="12.65" customHeight="1" x14ac:dyDescent="0.3">
      <c r="A64" s="302" t="s">
        <v>237</v>
      </c>
      <c r="B64" s="295"/>
      <c r="C64" s="300"/>
      <c r="D64" s="300"/>
      <c r="E64" s="185">
        <v>88910.48</v>
      </c>
      <c r="F64" s="185"/>
      <c r="G64" s="300"/>
      <c r="H64" s="300"/>
      <c r="I64" s="185"/>
      <c r="J64" s="185"/>
      <c r="K64" s="185"/>
      <c r="L64" s="185"/>
      <c r="M64" s="300">
        <v>53010.39</v>
      </c>
      <c r="N64" s="300">
        <v>155.86000000000001</v>
      </c>
      <c r="O64" s="300"/>
      <c r="P64" s="185">
        <v>130843.61</v>
      </c>
      <c r="Q64" s="185"/>
      <c r="R64" s="185">
        <v>10707.61</v>
      </c>
      <c r="S64" s="185"/>
      <c r="T64" s="185"/>
      <c r="U64" s="185">
        <f>2727+466386.47</f>
        <v>469113.47</v>
      </c>
      <c r="V64" s="185"/>
      <c r="W64" s="185"/>
      <c r="X64" s="185">
        <v>55896.27</v>
      </c>
      <c r="Y64" s="185">
        <v>20333.57</v>
      </c>
      <c r="Z64" s="185"/>
      <c r="AA64" s="185"/>
      <c r="AB64" s="185">
        <v>814661.35</v>
      </c>
      <c r="AC64" s="185">
        <v>2672.36</v>
      </c>
      <c r="AD64" s="185"/>
      <c r="AE64" s="185">
        <v>22476.32</v>
      </c>
      <c r="AF64" s="185"/>
      <c r="AG64" s="185">
        <v>51939.07</v>
      </c>
      <c r="AH64" s="185"/>
      <c r="AI64" s="185"/>
      <c r="AJ64" s="185">
        <v>190682.31</v>
      </c>
      <c r="AK64" s="185"/>
      <c r="AL64" s="185"/>
      <c r="AM64" s="185"/>
      <c r="AN64" s="185"/>
      <c r="AO64" s="185"/>
      <c r="AP64" s="185"/>
      <c r="AQ64" s="185"/>
      <c r="AR64" s="185">
        <v>6613.14</v>
      </c>
      <c r="AS64" s="185"/>
      <c r="AT64" s="185"/>
      <c r="AU64" s="185"/>
      <c r="AV64" s="185"/>
      <c r="AW64" s="185">
        <v>1364.59</v>
      </c>
      <c r="AX64" s="185"/>
      <c r="AY64" s="185">
        <v>180270.3</v>
      </c>
      <c r="AZ64" s="185"/>
      <c r="BA64" s="185"/>
      <c r="BB64" s="185"/>
      <c r="BC64" s="185">
        <v>1673.19</v>
      </c>
      <c r="BD64" s="185">
        <v>1913.19</v>
      </c>
      <c r="BE64" s="185">
        <v>33865.69</v>
      </c>
      <c r="BF64" s="185">
        <v>38983.69</v>
      </c>
      <c r="BG64" s="185"/>
      <c r="BH64" s="185">
        <v>24163.119999999999</v>
      </c>
      <c r="BI64" s="185"/>
      <c r="BJ64" s="185">
        <v>6244.43</v>
      </c>
      <c r="BK64" s="185">
        <v>8358.85</v>
      </c>
      <c r="BL64" s="185">
        <v>5539.24</v>
      </c>
      <c r="BM64" s="185"/>
      <c r="BN64" s="185">
        <v>409354.18</v>
      </c>
      <c r="BO64" s="185"/>
      <c r="BP64" s="185"/>
      <c r="BQ64" s="185"/>
      <c r="BR64" s="185"/>
      <c r="BS64" s="185"/>
      <c r="BT64" s="185"/>
      <c r="BU64" s="185"/>
      <c r="BV64" s="185">
        <v>2115.7600000000002</v>
      </c>
      <c r="BW64" s="185"/>
      <c r="BX64" s="185"/>
      <c r="BY64" s="185">
        <v>268.24</v>
      </c>
      <c r="BZ64" s="185"/>
      <c r="CA64" s="185"/>
      <c r="CB64" s="185"/>
      <c r="CC64" s="185">
        <v>-160.28</v>
      </c>
      <c r="CD64" s="305" t="s">
        <v>221</v>
      </c>
      <c r="CE64" s="295">
        <f t="shared" si="0"/>
        <v>2631970.0000000009</v>
      </c>
      <c r="CF64" s="2"/>
    </row>
    <row r="65" spans="1:84" ht="12.65" customHeight="1" x14ac:dyDescent="0.3">
      <c r="A65" s="302" t="s">
        <v>238</v>
      </c>
      <c r="B65" s="295"/>
      <c r="C65" s="300"/>
      <c r="D65" s="300"/>
      <c r="E65" s="300">
        <v>9208.65</v>
      </c>
      <c r="F65" s="300"/>
      <c r="G65" s="300"/>
      <c r="H65" s="300"/>
      <c r="I65" s="185"/>
      <c r="J65" s="300"/>
      <c r="K65" s="185"/>
      <c r="L65" s="185"/>
      <c r="M65" s="300">
        <v>491.36</v>
      </c>
      <c r="N65" s="300"/>
      <c r="O65" s="300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>
        <v>517.27</v>
      </c>
      <c r="AH65" s="185"/>
      <c r="AI65" s="185"/>
      <c r="AJ65" s="185">
        <v>44247.33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212311.21</v>
      </c>
      <c r="BF65" s="185">
        <v>638.32000000000005</v>
      </c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305" t="s">
        <v>221</v>
      </c>
      <c r="CE65" s="295">
        <f t="shared" si="0"/>
        <v>267414.14</v>
      </c>
      <c r="CF65" s="2"/>
    </row>
    <row r="66" spans="1:84" ht="12.65" customHeight="1" x14ac:dyDescent="0.3">
      <c r="A66" s="302" t="s">
        <v>239</v>
      </c>
      <c r="B66" s="295"/>
      <c r="C66" s="300"/>
      <c r="D66" s="300"/>
      <c r="E66" s="300">
        <v>35401.06</v>
      </c>
      <c r="F66" s="300"/>
      <c r="G66" s="300"/>
      <c r="H66" s="300"/>
      <c r="I66" s="300"/>
      <c r="J66" s="300"/>
      <c r="K66" s="185"/>
      <c r="L66" s="185"/>
      <c r="M66" s="300">
        <v>289.8</v>
      </c>
      <c r="N66" s="300"/>
      <c r="O66" s="185"/>
      <c r="P66" s="185">
        <v>20466.66</v>
      </c>
      <c r="Q66" s="185"/>
      <c r="R66" s="185">
        <v>3891.6</v>
      </c>
      <c r="S66" s="300"/>
      <c r="T66" s="300"/>
      <c r="U66" s="185">
        <v>324032.03999999998</v>
      </c>
      <c r="V66" s="185"/>
      <c r="W66" s="185">
        <v>1403.34</v>
      </c>
      <c r="X66" s="185">
        <v>68077.34</v>
      </c>
      <c r="Y66" s="185">
        <v>168049.08</v>
      </c>
      <c r="Z66" s="185"/>
      <c r="AA66" s="185"/>
      <c r="AB66" s="185">
        <v>331917.93</v>
      </c>
      <c r="AC66" s="185">
        <v>242.25</v>
      </c>
      <c r="AD66" s="185"/>
      <c r="AE66" s="185">
        <v>2794.28</v>
      </c>
      <c r="AF66" s="185"/>
      <c r="AG66" s="185">
        <v>10728.83</v>
      </c>
      <c r="AH66" s="185"/>
      <c r="AI66" s="185"/>
      <c r="AJ66" s="185">
        <v>138618.35</v>
      </c>
      <c r="AK66" s="185"/>
      <c r="AL66" s="185"/>
      <c r="AM66" s="185"/>
      <c r="AN66" s="185"/>
      <c r="AO66" s="185"/>
      <c r="AP66" s="185"/>
      <c r="AQ66" s="185"/>
      <c r="AR66" s="185">
        <v>3853.32</v>
      </c>
      <c r="AS66" s="185"/>
      <c r="AT66" s="185"/>
      <c r="AU66" s="185"/>
      <c r="AV66" s="185"/>
      <c r="AW66" s="185">
        <v>-24.44</v>
      </c>
      <c r="AX66" s="185"/>
      <c r="AY66" s="185"/>
      <c r="AZ66" s="185"/>
      <c r="BA66" s="185"/>
      <c r="BB66" s="185"/>
      <c r="BC66" s="185">
        <v>1251.71</v>
      </c>
      <c r="BD66" s="185"/>
      <c r="BE66" s="185">
        <v>70586.240000000005</v>
      </c>
      <c r="BF66" s="185">
        <v>130685.48</v>
      </c>
      <c r="BG66" s="185"/>
      <c r="BH66" s="185">
        <v>712323.52</v>
      </c>
      <c r="BI66" s="185"/>
      <c r="BJ66" s="185">
        <v>151253.06</v>
      </c>
      <c r="BK66" s="185">
        <v>289473.18</v>
      </c>
      <c r="BL66" s="185">
        <v>447.9</v>
      </c>
      <c r="BM66" s="185"/>
      <c r="BN66" s="185">
        <f>31086+181709.4</f>
        <v>212795.4</v>
      </c>
      <c r="BO66" s="185"/>
      <c r="BP66" s="185"/>
      <c r="BQ66" s="185"/>
      <c r="BR66" s="185"/>
      <c r="BS66" s="185"/>
      <c r="BT66" s="185"/>
      <c r="BU66" s="185"/>
      <c r="BV66" s="185">
        <v>15060.21</v>
      </c>
      <c r="BW66" s="185"/>
      <c r="BX66" s="185"/>
      <c r="BY66" s="185"/>
      <c r="BZ66" s="185"/>
      <c r="CA66" s="185"/>
      <c r="CB66" s="185"/>
      <c r="CC66" s="185"/>
      <c r="CD66" s="305" t="s">
        <v>221</v>
      </c>
      <c r="CE66" s="295">
        <f t="shared" si="0"/>
        <v>2693618.1399999997</v>
      </c>
      <c r="CF66" s="2"/>
    </row>
    <row r="67" spans="1:84" ht="12.65" customHeight="1" x14ac:dyDescent="0.3">
      <c r="A67" s="302" t="s">
        <v>6</v>
      </c>
      <c r="B67" s="295"/>
      <c r="C67" s="295">
        <f>ROUND(C51+C52,0)</f>
        <v>0</v>
      </c>
      <c r="D67" s="295">
        <f>ROUND(D51+D52,0)</f>
        <v>0</v>
      </c>
      <c r="E67" s="295">
        <f t="shared" ref="E67:BP67" si="3">ROUND(E51+E52,0)</f>
        <v>0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0</v>
      </c>
      <c r="P67" s="295">
        <f t="shared" si="3"/>
        <v>0</v>
      </c>
      <c r="Q67" s="295">
        <f t="shared" si="3"/>
        <v>0</v>
      </c>
      <c r="R67" s="295">
        <f t="shared" si="3"/>
        <v>0</v>
      </c>
      <c r="S67" s="295">
        <f t="shared" si="3"/>
        <v>0</v>
      </c>
      <c r="T67" s="295">
        <f t="shared" si="3"/>
        <v>0</v>
      </c>
      <c r="U67" s="295">
        <f t="shared" si="3"/>
        <v>0</v>
      </c>
      <c r="V67" s="295">
        <f t="shared" si="3"/>
        <v>0</v>
      </c>
      <c r="W67" s="295">
        <f t="shared" si="3"/>
        <v>0</v>
      </c>
      <c r="X67" s="295">
        <f t="shared" si="3"/>
        <v>0</v>
      </c>
      <c r="Y67" s="295">
        <f t="shared" si="3"/>
        <v>0</v>
      </c>
      <c r="Z67" s="295">
        <f t="shared" si="3"/>
        <v>0</v>
      </c>
      <c r="AA67" s="295">
        <f t="shared" si="3"/>
        <v>0</v>
      </c>
      <c r="AB67" s="295">
        <f t="shared" si="3"/>
        <v>0</v>
      </c>
      <c r="AC67" s="295">
        <f t="shared" si="3"/>
        <v>0</v>
      </c>
      <c r="AD67" s="295">
        <f t="shared" si="3"/>
        <v>0</v>
      </c>
      <c r="AE67" s="295">
        <f t="shared" si="3"/>
        <v>0</v>
      </c>
      <c r="AF67" s="295">
        <f t="shared" si="3"/>
        <v>0</v>
      </c>
      <c r="AG67" s="295">
        <f t="shared" si="3"/>
        <v>0</v>
      </c>
      <c r="AH67" s="295">
        <f t="shared" si="3"/>
        <v>0</v>
      </c>
      <c r="AI67" s="295">
        <f t="shared" si="3"/>
        <v>0</v>
      </c>
      <c r="AJ67" s="295">
        <f t="shared" si="3"/>
        <v>168907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0</v>
      </c>
      <c r="AY67" s="295">
        <f t="shared" si="3"/>
        <v>0</v>
      </c>
      <c r="AZ67" s="295">
        <f>ROUND(AZ51+AZ52,0)</f>
        <v>0</v>
      </c>
      <c r="BA67" s="295">
        <f>ROUND(BA51+BA52,0)</f>
        <v>0</v>
      </c>
      <c r="BB67" s="295">
        <f t="shared" si="3"/>
        <v>0</v>
      </c>
      <c r="BC67" s="295">
        <f t="shared" si="3"/>
        <v>0</v>
      </c>
      <c r="BD67" s="295">
        <f t="shared" si="3"/>
        <v>0</v>
      </c>
      <c r="BE67" s="295">
        <f t="shared" si="3"/>
        <v>0</v>
      </c>
      <c r="BF67" s="295">
        <f t="shared" si="3"/>
        <v>0</v>
      </c>
      <c r="BG67" s="295">
        <f t="shared" si="3"/>
        <v>0</v>
      </c>
      <c r="BH67" s="295">
        <f t="shared" si="3"/>
        <v>0</v>
      </c>
      <c r="BI67" s="295">
        <f t="shared" si="3"/>
        <v>0</v>
      </c>
      <c r="BJ67" s="295">
        <f t="shared" si="3"/>
        <v>0</v>
      </c>
      <c r="BK67" s="295">
        <f t="shared" si="3"/>
        <v>0</v>
      </c>
      <c r="BL67" s="295">
        <f t="shared" si="3"/>
        <v>0</v>
      </c>
      <c r="BM67" s="295">
        <f t="shared" si="3"/>
        <v>0</v>
      </c>
      <c r="BN67" s="295">
        <f t="shared" si="3"/>
        <v>1119833</v>
      </c>
      <c r="BO67" s="295">
        <f t="shared" si="3"/>
        <v>0</v>
      </c>
      <c r="BP67" s="295">
        <f t="shared" si="3"/>
        <v>0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0</v>
      </c>
      <c r="BT67" s="295">
        <f t="shared" si="4"/>
        <v>0</v>
      </c>
      <c r="BU67" s="295">
        <f t="shared" si="4"/>
        <v>0</v>
      </c>
      <c r="BV67" s="295">
        <f t="shared" si="4"/>
        <v>0</v>
      </c>
      <c r="BW67" s="295">
        <f t="shared" si="4"/>
        <v>0</v>
      </c>
      <c r="BX67" s="295">
        <f t="shared" si="4"/>
        <v>0</v>
      </c>
      <c r="BY67" s="295">
        <f t="shared" si="4"/>
        <v>0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0</v>
      </c>
      <c r="CD67" s="305" t="s">
        <v>221</v>
      </c>
      <c r="CE67" s="295">
        <f t="shared" si="0"/>
        <v>1288740</v>
      </c>
      <c r="CF67" s="2"/>
    </row>
    <row r="68" spans="1:84" ht="12.65" customHeight="1" x14ac:dyDescent="0.3">
      <c r="A68" s="302" t="s">
        <v>240</v>
      </c>
      <c r="B68" s="295"/>
      <c r="C68" s="300"/>
      <c r="D68" s="300"/>
      <c r="E68" s="300">
        <v>48800.15</v>
      </c>
      <c r="F68" s="300"/>
      <c r="G68" s="300"/>
      <c r="H68" s="300"/>
      <c r="I68" s="300"/>
      <c r="J68" s="300"/>
      <c r="K68" s="185"/>
      <c r="L68" s="185"/>
      <c r="M68" s="300">
        <v>13606.77</v>
      </c>
      <c r="N68" s="300"/>
      <c r="O68" s="300"/>
      <c r="P68" s="185">
        <v>7067.05</v>
      </c>
      <c r="Q68" s="185"/>
      <c r="R68" s="185"/>
      <c r="S68" s="185"/>
      <c r="T68" s="185"/>
      <c r="U68" s="185">
        <v>4685.07</v>
      </c>
      <c r="V68" s="185"/>
      <c r="W68" s="185">
        <v>238807.09</v>
      </c>
      <c r="X68" s="185">
        <v>35897.25</v>
      </c>
      <c r="Y68" s="185">
        <v>4297.5600000000004</v>
      </c>
      <c r="Z68" s="185"/>
      <c r="AA68" s="185"/>
      <c r="AB68" s="185">
        <v>7564.26</v>
      </c>
      <c r="AC68" s="185"/>
      <c r="AD68" s="185"/>
      <c r="AE68" s="185"/>
      <c r="AF68" s="185"/>
      <c r="AG68" s="185">
        <v>14616.79</v>
      </c>
      <c r="AH68" s="185"/>
      <c r="AI68" s="185"/>
      <c r="AJ68" s="185">
        <v>9707.67</v>
      </c>
      <c r="AK68" s="185"/>
      <c r="AL68" s="185"/>
      <c r="AM68" s="185"/>
      <c r="AN68" s="185"/>
      <c r="AO68" s="185"/>
      <c r="AP68" s="185"/>
      <c r="AQ68" s="185"/>
      <c r="AR68" s="185">
        <v>16.78</v>
      </c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1950.98</v>
      </c>
      <c r="BF68" s="185"/>
      <c r="BG68" s="185"/>
      <c r="BH68" s="185">
        <v>1234.1199999999999</v>
      </c>
      <c r="BI68" s="185"/>
      <c r="BJ68" s="185">
        <v>4339.3999999999996</v>
      </c>
      <c r="BK68" s="185">
        <v>3773.34</v>
      </c>
      <c r="BL68" s="185">
        <v>3772.32</v>
      </c>
      <c r="BM68" s="185"/>
      <c r="BN68" s="185">
        <v>11980.57</v>
      </c>
      <c r="BO68" s="185"/>
      <c r="BP68" s="185"/>
      <c r="BQ68" s="185"/>
      <c r="BR68" s="185"/>
      <c r="BS68" s="185"/>
      <c r="BT68" s="185"/>
      <c r="BU68" s="185"/>
      <c r="BV68" s="185">
        <v>4259.6000000000004</v>
      </c>
      <c r="BW68" s="185"/>
      <c r="BX68" s="185"/>
      <c r="BY68" s="185"/>
      <c r="BZ68" s="185"/>
      <c r="CA68" s="185"/>
      <c r="CB68" s="185"/>
      <c r="CC68" s="185"/>
      <c r="CD68" s="305" t="s">
        <v>221</v>
      </c>
      <c r="CE68" s="295">
        <f t="shared" si="0"/>
        <v>416376.77</v>
      </c>
      <c r="CF68" s="2"/>
    </row>
    <row r="69" spans="1:84" ht="12.65" customHeight="1" x14ac:dyDescent="0.3">
      <c r="A69" s="302" t="s">
        <v>241</v>
      </c>
      <c r="B69" s="295"/>
      <c r="C69" s="300"/>
      <c r="D69" s="300"/>
      <c r="E69" s="185">
        <v>13278.19</v>
      </c>
      <c r="F69" s="185"/>
      <c r="G69" s="300"/>
      <c r="H69" s="300"/>
      <c r="I69" s="185"/>
      <c r="J69" s="185"/>
      <c r="K69" s="185"/>
      <c r="L69" s="185"/>
      <c r="M69" s="300">
        <v>11468.62</v>
      </c>
      <c r="N69" s="300">
        <v>30970.73</v>
      </c>
      <c r="O69" s="300"/>
      <c r="P69" s="185">
        <v>65074.68</v>
      </c>
      <c r="Q69" s="185"/>
      <c r="R69" s="224">
        <v>1460</v>
      </c>
      <c r="S69" s="185"/>
      <c r="T69" s="300"/>
      <c r="U69" s="185">
        <v>5865.23</v>
      </c>
      <c r="V69" s="185"/>
      <c r="W69" s="300"/>
      <c r="X69" s="185">
        <v>7370.75</v>
      </c>
      <c r="Y69" s="185">
        <v>4170.42</v>
      </c>
      <c r="Z69" s="185"/>
      <c r="AA69" s="185"/>
      <c r="AB69" s="185">
        <v>10307.040000000001</v>
      </c>
      <c r="AC69" s="185"/>
      <c r="AD69" s="185"/>
      <c r="AE69" s="185">
        <v>15940.92</v>
      </c>
      <c r="AF69" s="185"/>
      <c r="AG69" s="185">
        <v>30608.6</v>
      </c>
      <c r="AH69" s="185"/>
      <c r="AI69" s="185"/>
      <c r="AJ69" s="185">
        <v>120718.07</v>
      </c>
      <c r="AK69" s="185"/>
      <c r="AL69" s="185"/>
      <c r="AM69" s="185"/>
      <c r="AN69" s="185"/>
      <c r="AO69" s="300"/>
      <c r="AP69" s="185"/>
      <c r="AQ69" s="300"/>
      <c r="AR69" s="300">
        <v>4095.2</v>
      </c>
      <c r="AS69" s="300"/>
      <c r="AT69" s="300"/>
      <c r="AU69" s="185"/>
      <c r="AV69" s="185"/>
      <c r="AW69" s="185"/>
      <c r="AX69" s="185"/>
      <c r="AY69" s="185">
        <v>1446.57</v>
      </c>
      <c r="AZ69" s="185"/>
      <c r="BA69" s="185"/>
      <c r="BB69" s="185"/>
      <c r="BC69" s="185"/>
      <c r="BD69" s="185"/>
      <c r="BE69" s="185">
        <v>58876.58</v>
      </c>
      <c r="BF69" s="185">
        <v>1215.7</v>
      </c>
      <c r="BG69" s="185"/>
      <c r="BH69" s="224">
        <v>873.44</v>
      </c>
      <c r="BI69" s="185"/>
      <c r="BJ69" s="185">
        <v>202.73</v>
      </c>
      <c r="BK69" s="185">
        <v>58970.05</v>
      </c>
      <c r="BL69" s="185">
        <v>-518.15</v>
      </c>
      <c r="BM69" s="185"/>
      <c r="BN69" s="185">
        <f>213600.22+512517.93+5562</f>
        <v>731680.15</v>
      </c>
      <c r="BO69" s="185"/>
      <c r="BP69" s="185"/>
      <c r="BQ69" s="185"/>
      <c r="BR69" s="185"/>
      <c r="BS69" s="185"/>
      <c r="BT69" s="185"/>
      <c r="BU69" s="185"/>
      <c r="BV69" s="185">
        <v>662.88</v>
      </c>
      <c r="BW69" s="185"/>
      <c r="BX69" s="185"/>
      <c r="BY69" s="185"/>
      <c r="BZ69" s="185"/>
      <c r="CA69" s="185"/>
      <c r="CB69" s="185"/>
      <c r="CC69" s="185"/>
      <c r="CD69" s="308"/>
      <c r="CE69" s="295">
        <f t="shared" si="0"/>
        <v>1174738.3999999999</v>
      </c>
      <c r="CF69" s="2"/>
    </row>
    <row r="70" spans="1:84" ht="12.65" customHeight="1" x14ac:dyDescent="0.3">
      <c r="A70" s="302" t="s">
        <v>242</v>
      </c>
      <c r="B70" s="295"/>
      <c r="C70" s="300"/>
      <c r="D70" s="300"/>
      <c r="E70" s="300"/>
      <c r="F70" s="185"/>
      <c r="G70" s="300"/>
      <c r="H70" s="300"/>
      <c r="I70" s="300"/>
      <c r="J70" s="185"/>
      <c r="K70" s="185"/>
      <c r="L70" s="185"/>
      <c r="M70" s="300"/>
      <c r="N70" s="300"/>
      <c r="O70" s="300"/>
      <c r="P70" s="300"/>
      <c r="Q70" s="300"/>
      <c r="R70" s="300"/>
      <c r="S70" s="300"/>
      <c r="T70" s="300"/>
      <c r="U70" s="185"/>
      <c r="V70" s="300"/>
      <c r="W70" s="300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8"/>
      <c r="CE70" s="295">
        <f t="shared" si="0"/>
        <v>0</v>
      </c>
      <c r="CF70" s="2"/>
    </row>
    <row r="71" spans="1:84" ht="12.65" customHeight="1" x14ac:dyDescent="0.3">
      <c r="A71" s="302" t="s">
        <v>243</v>
      </c>
      <c r="B71" s="295"/>
      <c r="C71" s="295">
        <f>SUM(C61:C68)+C69-C70</f>
        <v>0</v>
      </c>
      <c r="D71" s="295">
        <f t="shared" ref="D71:AI71" si="5">SUM(D61:D69)-D70</f>
        <v>0</v>
      </c>
      <c r="E71" s="295">
        <f t="shared" si="5"/>
        <v>2845351.9199999995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0</v>
      </c>
      <c r="M71" s="295">
        <f t="shared" si="5"/>
        <v>544368.03999999992</v>
      </c>
      <c r="N71" s="295">
        <f t="shared" si="5"/>
        <v>335559.51999999996</v>
      </c>
      <c r="O71" s="295">
        <f t="shared" si="5"/>
        <v>0</v>
      </c>
      <c r="P71" s="295">
        <f t="shared" si="5"/>
        <v>1572299.72</v>
      </c>
      <c r="Q71" s="295">
        <f t="shared" si="5"/>
        <v>0</v>
      </c>
      <c r="R71" s="295">
        <f t="shared" si="5"/>
        <v>293047.01999999996</v>
      </c>
      <c r="S71" s="295">
        <f t="shared" si="5"/>
        <v>0</v>
      </c>
      <c r="T71" s="295">
        <f t="shared" si="5"/>
        <v>0</v>
      </c>
      <c r="U71" s="295">
        <f t="shared" si="5"/>
        <v>1596606.72</v>
      </c>
      <c r="V71" s="295">
        <f t="shared" si="5"/>
        <v>0</v>
      </c>
      <c r="W71" s="295">
        <f t="shared" si="5"/>
        <v>288434.71999999997</v>
      </c>
      <c r="X71" s="295">
        <f t="shared" si="5"/>
        <v>366231.07999999996</v>
      </c>
      <c r="Y71" s="295">
        <f t="shared" si="5"/>
        <v>1144562.3999999999</v>
      </c>
      <c r="Z71" s="295">
        <f t="shared" si="5"/>
        <v>0</v>
      </c>
      <c r="AA71" s="295">
        <f t="shared" si="5"/>
        <v>0</v>
      </c>
      <c r="AB71" s="295">
        <f t="shared" si="5"/>
        <v>1680863.97</v>
      </c>
      <c r="AC71" s="295">
        <f t="shared" si="5"/>
        <v>80573</v>
      </c>
      <c r="AD71" s="295">
        <f t="shared" si="5"/>
        <v>0</v>
      </c>
      <c r="AE71" s="295">
        <f t="shared" si="5"/>
        <v>1043327.97</v>
      </c>
      <c r="AF71" s="295">
        <f t="shared" si="5"/>
        <v>0</v>
      </c>
      <c r="AG71" s="295">
        <f t="shared" si="5"/>
        <v>2478266.3199999998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4756986.7399999993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128026.74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0</v>
      </c>
      <c r="AW71" s="295">
        <f t="shared" si="6"/>
        <v>77605.5</v>
      </c>
      <c r="AX71" s="295">
        <f t="shared" si="6"/>
        <v>0</v>
      </c>
      <c r="AY71" s="295">
        <f t="shared" si="6"/>
        <v>583147.67999999993</v>
      </c>
      <c r="AZ71" s="295">
        <f t="shared" si="6"/>
        <v>0</v>
      </c>
      <c r="BA71" s="295">
        <f t="shared" si="6"/>
        <v>0</v>
      </c>
      <c r="BB71" s="295">
        <f t="shared" si="6"/>
        <v>0</v>
      </c>
      <c r="BC71" s="295">
        <f t="shared" si="6"/>
        <v>13620.220000000001</v>
      </c>
      <c r="BD71" s="295">
        <f t="shared" si="6"/>
        <v>85196.48000000001</v>
      </c>
      <c r="BE71" s="295">
        <f t="shared" si="6"/>
        <v>911602.36999999976</v>
      </c>
      <c r="BF71" s="295">
        <f t="shared" si="6"/>
        <v>606586.75</v>
      </c>
      <c r="BG71" s="295">
        <f t="shared" si="6"/>
        <v>0</v>
      </c>
      <c r="BH71" s="295">
        <f t="shared" si="6"/>
        <v>1263360.6800000002</v>
      </c>
      <c r="BI71" s="295">
        <f t="shared" si="6"/>
        <v>0</v>
      </c>
      <c r="BJ71" s="295">
        <f t="shared" si="6"/>
        <v>449177.41000000003</v>
      </c>
      <c r="BK71" s="295">
        <f t="shared" si="6"/>
        <v>1017806.93</v>
      </c>
      <c r="BL71" s="295">
        <f t="shared" si="6"/>
        <v>241877.33</v>
      </c>
      <c r="BM71" s="295">
        <f t="shared" si="6"/>
        <v>0</v>
      </c>
      <c r="BN71" s="295">
        <f t="shared" si="6"/>
        <v>3627233.1999999993</v>
      </c>
      <c r="BO71" s="295">
        <f t="shared" si="6"/>
        <v>0</v>
      </c>
      <c r="BP71" s="295">
        <f t="shared" ref="BP71:CC71" si="7">SUM(BP61:BP69)-BP70</f>
        <v>0</v>
      </c>
      <c r="BQ71" s="295">
        <f t="shared" si="7"/>
        <v>0</v>
      </c>
      <c r="BR71" s="295">
        <f t="shared" si="7"/>
        <v>0</v>
      </c>
      <c r="BS71" s="295">
        <f t="shared" si="7"/>
        <v>0</v>
      </c>
      <c r="BT71" s="295">
        <f t="shared" si="7"/>
        <v>0</v>
      </c>
      <c r="BU71" s="295">
        <f t="shared" si="7"/>
        <v>0</v>
      </c>
      <c r="BV71" s="295">
        <f t="shared" si="7"/>
        <v>407093.09</v>
      </c>
      <c r="BW71" s="295">
        <f t="shared" si="7"/>
        <v>0</v>
      </c>
      <c r="BX71" s="295">
        <f t="shared" si="7"/>
        <v>0</v>
      </c>
      <c r="BY71" s="295">
        <f t="shared" si="7"/>
        <v>294658.03999999998</v>
      </c>
      <c r="BZ71" s="295">
        <f t="shared" si="7"/>
        <v>0</v>
      </c>
      <c r="CA71" s="295">
        <f t="shared" si="7"/>
        <v>0</v>
      </c>
      <c r="CB71" s="295">
        <f t="shared" si="7"/>
        <v>0</v>
      </c>
      <c r="CC71" s="295">
        <f t="shared" si="7"/>
        <v>45423.08</v>
      </c>
      <c r="CD71" s="301">
        <f>CD69-CD70</f>
        <v>0</v>
      </c>
      <c r="CE71" s="295">
        <f>SUM(CE61:CE69)-CE70</f>
        <v>28778894.640000001</v>
      </c>
      <c r="CF71" s="2"/>
    </row>
    <row r="72" spans="1:84" ht="12.65" customHeight="1" x14ac:dyDescent="0.3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">
      <c r="A73" s="302" t="s">
        <v>245</v>
      </c>
      <c r="B73" s="295"/>
      <c r="C73" s="300"/>
      <c r="D73" s="300"/>
      <c r="E73" s="185">
        <v>1646018.8</v>
      </c>
      <c r="F73" s="185"/>
      <c r="G73" s="300"/>
      <c r="H73" s="300"/>
      <c r="I73" s="185"/>
      <c r="J73" s="185"/>
      <c r="K73" s="185"/>
      <c r="L73" s="185"/>
      <c r="M73" s="300"/>
      <c r="N73" s="300"/>
      <c r="O73" s="300"/>
      <c r="P73" s="185">
        <v>106701</v>
      </c>
      <c r="Q73" s="185"/>
      <c r="R73" s="185">
        <v>15534</v>
      </c>
      <c r="S73" s="185"/>
      <c r="T73" s="185"/>
      <c r="U73" s="185">
        <v>255054.95</v>
      </c>
      <c r="V73" s="185"/>
      <c r="W73" s="185">
        <v>52037</v>
      </c>
      <c r="X73" s="185">
        <v>122893</v>
      </c>
      <c r="Y73" s="185">
        <v>157545</v>
      </c>
      <c r="Z73" s="185"/>
      <c r="AA73" s="185"/>
      <c r="AB73" s="185">
        <v>784009.18</v>
      </c>
      <c r="AC73" s="185">
        <v>24523</v>
      </c>
      <c r="AD73" s="185"/>
      <c r="AE73" s="185">
        <v>99287</v>
      </c>
      <c r="AF73" s="185"/>
      <c r="AG73" s="185">
        <v>80945</v>
      </c>
      <c r="AH73" s="185"/>
      <c r="AI73" s="185"/>
      <c r="AJ73" s="185"/>
      <c r="AK73" s="185">
        <v>78039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3422586.93</v>
      </c>
      <c r="CF73" s="2"/>
    </row>
    <row r="74" spans="1:84" ht="12.65" customHeight="1" x14ac:dyDescent="0.3">
      <c r="A74" s="302" t="s">
        <v>246</v>
      </c>
      <c r="B74" s="295"/>
      <c r="C74" s="300"/>
      <c r="D74" s="300"/>
      <c r="E74" s="185">
        <v>761938.95</v>
      </c>
      <c r="F74" s="185"/>
      <c r="G74" s="300"/>
      <c r="H74" s="300"/>
      <c r="I74" s="300"/>
      <c r="J74" s="185"/>
      <c r="K74" s="185"/>
      <c r="L74" s="185"/>
      <c r="M74" s="300">
        <v>1131690</v>
      </c>
      <c r="N74" s="300">
        <v>664497</v>
      </c>
      <c r="O74" s="300"/>
      <c r="P74" s="185">
        <v>3112058</v>
      </c>
      <c r="Q74" s="185"/>
      <c r="R74" s="185">
        <v>256227.64</v>
      </c>
      <c r="S74" s="185"/>
      <c r="T74" s="185"/>
      <c r="U74" s="185">
        <v>5791655.5899999999</v>
      </c>
      <c r="V74" s="185"/>
      <c r="W74" s="185">
        <v>1588175</v>
      </c>
      <c r="X74" s="185">
        <v>4736133</v>
      </c>
      <c r="Y74" s="185">
        <v>4480369.53</v>
      </c>
      <c r="Z74" s="185"/>
      <c r="AA74" s="185"/>
      <c r="AB74" s="185">
        <v>3197315.65</v>
      </c>
      <c r="AC74" s="185">
        <v>95201</v>
      </c>
      <c r="AD74" s="185"/>
      <c r="AE74" s="185">
        <v>1721293.11</v>
      </c>
      <c r="AF74" s="185"/>
      <c r="AG74" s="185">
        <v>9373799</v>
      </c>
      <c r="AH74" s="185"/>
      <c r="AI74" s="185"/>
      <c r="AJ74" s="185">
        <v>5949446</v>
      </c>
      <c r="AK74" s="185">
        <v>168094.19</v>
      </c>
      <c r="AL74" s="185"/>
      <c r="AM74" s="185"/>
      <c r="AN74" s="185"/>
      <c r="AO74" s="185"/>
      <c r="AP74" s="185"/>
      <c r="AQ74" s="185"/>
      <c r="AR74" s="185">
        <v>212704.63</v>
      </c>
      <c r="AS74" s="185"/>
      <c r="AT74" s="185"/>
      <c r="AU74" s="185"/>
      <c r="AV74" s="185">
        <f>44210+13225-1000</f>
        <v>56435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43297033.289999999</v>
      </c>
      <c r="CF74" s="2"/>
    </row>
    <row r="75" spans="1:84" ht="12.65" customHeight="1" x14ac:dyDescent="0.3">
      <c r="A75" s="302" t="s">
        <v>247</v>
      </c>
      <c r="B75" s="295"/>
      <c r="C75" s="295">
        <f t="shared" ref="C75:AV75" si="9">SUM(C73:C74)</f>
        <v>0</v>
      </c>
      <c r="D75" s="295">
        <f t="shared" si="9"/>
        <v>0</v>
      </c>
      <c r="E75" s="295">
        <f t="shared" si="9"/>
        <v>2407957.75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0</v>
      </c>
      <c r="M75" s="295">
        <f t="shared" si="9"/>
        <v>1131690</v>
      </c>
      <c r="N75" s="295">
        <f t="shared" si="9"/>
        <v>664497</v>
      </c>
      <c r="O75" s="295">
        <f t="shared" si="9"/>
        <v>0</v>
      </c>
      <c r="P75" s="295">
        <f t="shared" si="9"/>
        <v>3218759</v>
      </c>
      <c r="Q75" s="295">
        <f t="shared" si="9"/>
        <v>0</v>
      </c>
      <c r="R75" s="295">
        <f t="shared" si="9"/>
        <v>271761.64</v>
      </c>
      <c r="S75" s="295">
        <f t="shared" si="9"/>
        <v>0</v>
      </c>
      <c r="T75" s="295">
        <f t="shared" si="9"/>
        <v>0</v>
      </c>
      <c r="U75" s="295">
        <f t="shared" si="9"/>
        <v>6046710.54</v>
      </c>
      <c r="V75" s="295">
        <f t="shared" si="9"/>
        <v>0</v>
      </c>
      <c r="W75" s="295">
        <f t="shared" si="9"/>
        <v>1640212</v>
      </c>
      <c r="X75" s="295">
        <f t="shared" si="9"/>
        <v>4859026</v>
      </c>
      <c r="Y75" s="295">
        <f t="shared" si="9"/>
        <v>4637914.53</v>
      </c>
      <c r="Z75" s="295">
        <f t="shared" si="9"/>
        <v>0</v>
      </c>
      <c r="AA75" s="295">
        <f t="shared" si="9"/>
        <v>0</v>
      </c>
      <c r="AB75" s="295">
        <f t="shared" si="9"/>
        <v>3981324.83</v>
      </c>
      <c r="AC75" s="295">
        <f t="shared" si="9"/>
        <v>119724</v>
      </c>
      <c r="AD75" s="295">
        <f t="shared" si="9"/>
        <v>0</v>
      </c>
      <c r="AE75" s="295">
        <f t="shared" si="9"/>
        <v>1820580.11</v>
      </c>
      <c r="AF75" s="295">
        <f t="shared" si="9"/>
        <v>0</v>
      </c>
      <c r="AG75" s="295">
        <f t="shared" si="9"/>
        <v>9454744</v>
      </c>
      <c r="AH75" s="295">
        <f t="shared" si="9"/>
        <v>0</v>
      </c>
      <c r="AI75" s="295">
        <f t="shared" si="9"/>
        <v>0</v>
      </c>
      <c r="AJ75" s="295">
        <f t="shared" si="9"/>
        <v>5949446</v>
      </c>
      <c r="AK75" s="295">
        <f t="shared" si="9"/>
        <v>246133.19</v>
      </c>
      <c r="AL75" s="295">
        <f t="shared" si="9"/>
        <v>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212704.63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56435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46719620.219999999</v>
      </c>
      <c r="CF75" s="2"/>
    </row>
    <row r="76" spans="1:84" ht="12.65" customHeight="1" x14ac:dyDescent="0.3">
      <c r="A76" s="302" t="s">
        <v>248</v>
      </c>
      <c r="B76" s="295"/>
      <c r="C76" s="300"/>
      <c r="D76" s="300"/>
      <c r="E76" s="185">
        <v>8987</v>
      </c>
      <c r="F76" s="185"/>
      <c r="G76" s="300"/>
      <c r="H76" s="300"/>
      <c r="I76" s="185"/>
      <c r="J76" s="185"/>
      <c r="K76" s="185"/>
      <c r="L76" s="185"/>
      <c r="M76" s="185"/>
      <c r="N76" s="185"/>
      <c r="O76" s="185"/>
      <c r="P76" s="185">
        <v>4898</v>
      </c>
      <c r="Q76" s="185"/>
      <c r="R76" s="185"/>
      <c r="S76" s="185"/>
      <c r="T76" s="185"/>
      <c r="U76" s="185">
        <v>1784</v>
      </c>
      <c r="V76" s="185"/>
      <c r="W76" s="185"/>
      <c r="X76" s="185">
        <v>621</v>
      </c>
      <c r="Y76" s="185">
        <v>2257</v>
      </c>
      <c r="Z76" s="185"/>
      <c r="AA76" s="185"/>
      <c r="AB76" s="185">
        <v>444</v>
      </c>
      <c r="AC76" s="185"/>
      <c r="AD76" s="185"/>
      <c r="AE76" s="185">
        <v>4312</v>
      </c>
      <c r="AF76" s="185"/>
      <c r="AG76" s="185">
        <v>2054</v>
      </c>
      <c r="AH76" s="185"/>
      <c r="AI76" s="185"/>
      <c r="AJ76" s="185">
        <v>11999</v>
      </c>
      <c r="AK76" s="185"/>
      <c r="AL76" s="185"/>
      <c r="AM76" s="185"/>
      <c r="AN76" s="185"/>
      <c r="AO76" s="185"/>
      <c r="AP76" s="185"/>
      <c r="AQ76" s="185"/>
      <c r="AR76" s="185">
        <v>722</v>
      </c>
      <c r="AS76" s="185"/>
      <c r="AT76" s="185"/>
      <c r="AU76" s="185"/>
      <c r="AV76" s="185"/>
      <c r="AW76" s="185"/>
      <c r="AX76" s="185"/>
      <c r="AY76" s="185">
        <v>1202</v>
      </c>
      <c r="AZ76" s="185">
        <v>1067</v>
      </c>
      <c r="BA76" s="185"/>
      <c r="BB76" s="185"/>
      <c r="BC76" s="185"/>
      <c r="BD76" s="185">
        <v>883</v>
      </c>
      <c r="BE76" s="185">
        <f>26034+4763</f>
        <v>30797</v>
      </c>
      <c r="BF76" s="185">
        <v>1332</v>
      </c>
      <c r="BG76" s="185"/>
      <c r="BH76" s="185">
        <v>1571</v>
      </c>
      <c r="BI76" s="185"/>
      <c r="BJ76" s="185">
        <v>620</v>
      </c>
      <c r="BK76" s="185">
        <v>1721</v>
      </c>
      <c r="BL76" s="185">
        <v>410</v>
      </c>
      <c r="BM76" s="185"/>
      <c r="BN76" s="185">
        <v>6034</v>
      </c>
      <c r="BO76" s="185"/>
      <c r="BP76" s="185"/>
      <c r="BQ76" s="185"/>
      <c r="BR76" s="185"/>
      <c r="BS76" s="185"/>
      <c r="BT76" s="185"/>
      <c r="BU76" s="185"/>
      <c r="BV76" s="185">
        <v>1522</v>
      </c>
      <c r="BW76" s="185"/>
      <c r="BX76" s="185"/>
      <c r="BY76" s="185">
        <v>112</v>
      </c>
      <c r="BZ76" s="185"/>
      <c r="CA76" s="185"/>
      <c r="CB76" s="185"/>
      <c r="CC76" s="185">
        <v>276</v>
      </c>
      <c r="CD76" s="305" t="s">
        <v>221</v>
      </c>
      <c r="CE76" s="295">
        <f t="shared" si="8"/>
        <v>85625</v>
      </c>
      <c r="CF76" s="295">
        <f>BE59-CE76</f>
        <v>0</v>
      </c>
    </row>
    <row r="77" spans="1:84" ht="12.65" customHeight="1" x14ac:dyDescent="0.3">
      <c r="A77" s="302" t="s">
        <v>249</v>
      </c>
      <c r="B77" s="295"/>
      <c r="C77" s="300"/>
      <c r="D77" s="300"/>
      <c r="E77" s="300">
        <v>4581</v>
      </c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4581</v>
      </c>
      <c r="CF77" s="295">
        <f>AY59-CE77</f>
        <v>0</v>
      </c>
    </row>
    <row r="78" spans="1:84" ht="12.65" customHeight="1" x14ac:dyDescent="0.3">
      <c r="A78" s="302" t="s">
        <v>250</v>
      </c>
      <c r="B78" s="295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5" t="s">
        <v>221</v>
      </c>
      <c r="AY78" s="305" t="s">
        <v>221</v>
      </c>
      <c r="AZ78" s="305" t="s">
        <v>221</v>
      </c>
      <c r="BA78" s="300"/>
      <c r="BB78" s="300"/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/>
      <c r="BI78" s="300"/>
      <c r="BJ78" s="305" t="s">
        <v>221</v>
      </c>
      <c r="BK78" s="300"/>
      <c r="BL78" s="300"/>
      <c r="BM78" s="300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/>
      <c r="BT78" s="300"/>
      <c r="BU78" s="300"/>
      <c r="BV78" s="300"/>
      <c r="BW78" s="300"/>
      <c r="BX78" s="300"/>
      <c r="BY78" s="300"/>
      <c r="BZ78" s="300"/>
      <c r="CA78" s="300"/>
      <c r="CB78" s="300"/>
      <c r="CC78" s="305" t="s">
        <v>221</v>
      </c>
      <c r="CD78" s="305" t="s">
        <v>221</v>
      </c>
      <c r="CE78" s="295">
        <f t="shared" si="8"/>
        <v>0</v>
      </c>
      <c r="CF78" s="295"/>
    </row>
    <row r="79" spans="1:84" ht="12.65" customHeight="1" x14ac:dyDescent="0.3">
      <c r="A79" s="302" t="s">
        <v>251</v>
      </c>
      <c r="B79" s="295"/>
      <c r="C79" s="225"/>
      <c r="D79" s="225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0</v>
      </c>
      <c r="CF79" s="295">
        <f>BA59</f>
        <v>0</v>
      </c>
    </row>
    <row r="80" spans="1:84" ht="12.65" customHeight="1" x14ac:dyDescent="0.3">
      <c r="A80" s="302" t="s">
        <v>252</v>
      </c>
      <c r="B80" s="295"/>
      <c r="C80" s="187"/>
      <c r="D80" s="187"/>
      <c r="E80" s="187">
        <v>9.44</v>
      </c>
      <c r="F80" s="187"/>
      <c r="G80" s="187"/>
      <c r="H80" s="187"/>
      <c r="I80" s="187"/>
      <c r="J80" s="187"/>
      <c r="K80" s="187"/>
      <c r="L80" s="187"/>
      <c r="M80" s="187">
        <v>2.9</v>
      </c>
      <c r="N80" s="187"/>
      <c r="O80" s="187"/>
      <c r="P80" s="187">
        <v>2.72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4.43</v>
      </c>
      <c r="AH80" s="187"/>
      <c r="AI80" s="187"/>
      <c r="AJ80" s="187">
        <v>1</v>
      </c>
      <c r="AK80" s="187"/>
      <c r="AL80" s="187"/>
      <c r="AM80" s="187"/>
      <c r="AN80" s="187"/>
      <c r="AO80" s="187"/>
      <c r="AP80" s="187"/>
      <c r="AQ80" s="187"/>
      <c r="AR80" s="187">
        <v>0.2</v>
      </c>
      <c r="AS80" s="187"/>
      <c r="AT80" s="187"/>
      <c r="AU80" s="187"/>
      <c r="AV80" s="187"/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20.69</v>
      </c>
      <c r="CF80" s="310"/>
    </row>
    <row r="81" spans="1:84" ht="21" customHeight="1" x14ac:dyDescent="0.3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5" t="s">
        <v>1251</v>
      </c>
      <c r="B86" s="312" t="s">
        <v>256</v>
      </c>
      <c r="C86" s="230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5" t="s">
        <v>258</v>
      </c>
      <c r="B87" s="312" t="s">
        <v>256</v>
      </c>
      <c r="C87" s="229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5" t="s">
        <v>259</v>
      </c>
      <c r="B88" s="312" t="s">
        <v>256</v>
      </c>
      <c r="C88" s="229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5" t="s">
        <v>260</v>
      </c>
      <c r="B89" s="312" t="s">
        <v>256</v>
      </c>
      <c r="C89" s="229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5" t="s">
        <v>261</v>
      </c>
      <c r="B90" s="312" t="s">
        <v>256</v>
      </c>
      <c r="C90" s="229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5" t="s">
        <v>262</v>
      </c>
      <c r="B91" s="312" t="s">
        <v>256</v>
      </c>
      <c r="C91" s="229"/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5" t="s">
        <v>264</v>
      </c>
      <c r="B93" s="312" t="s">
        <v>256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5" t="s">
        <v>268</v>
      </c>
      <c r="B99" s="312" t="s">
        <v>256</v>
      </c>
      <c r="C99" s="189">
        <v>1</v>
      </c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5" t="s">
        <v>270</v>
      </c>
      <c r="B101" s="312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5" t="s">
        <v>278</v>
      </c>
      <c r="B111" s="312" t="s">
        <v>256</v>
      </c>
      <c r="C111" s="189">
        <v>162</v>
      </c>
      <c r="D111" s="174">
        <v>1080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5" t="s">
        <v>279</v>
      </c>
      <c r="B112" s="312" t="s">
        <v>256</v>
      </c>
      <c r="C112" s="189">
        <v>20</v>
      </c>
      <c r="D112" s="174">
        <v>384</v>
      </c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5" t="s">
        <v>281</v>
      </c>
      <c r="B114" s="312" t="s">
        <v>256</v>
      </c>
      <c r="C114" s="189"/>
      <c r="D114" s="174"/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5" t="s">
        <v>283</v>
      </c>
      <c r="B116" s="312" t="s">
        <v>256</v>
      </c>
      <c r="C116" s="189"/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5" t="s">
        <v>284</v>
      </c>
      <c r="B117" s="312" t="s">
        <v>256</v>
      </c>
      <c r="C117" s="189">
        <v>10</v>
      </c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5" t="s">
        <v>1238</v>
      </c>
      <c r="B118" s="312" t="s">
        <v>256</v>
      </c>
      <c r="C118" s="189"/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5" t="s">
        <v>286</v>
      </c>
      <c r="B120" s="312" t="s">
        <v>256</v>
      </c>
      <c r="C120" s="189"/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5" t="s">
        <v>289</v>
      </c>
      <c r="B124" s="312"/>
      <c r="C124" s="189">
        <v>7</v>
      </c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5" t="s">
        <v>291</v>
      </c>
      <c r="B127" s="295"/>
      <c r="C127" s="303"/>
      <c r="D127" s="295"/>
      <c r="E127" s="295">
        <f>SUM(C116:C126)</f>
        <v>17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5" t="s">
        <v>292</v>
      </c>
      <c r="B128" s="312" t="s">
        <v>256</v>
      </c>
      <c r="C128" s="189">
        <v>25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5" t="s">
        <v>293</v>
      </c>
      <c r="B129" s="312" t="s">
        <v>256</v>
      </c>
      <c r="C129" s="189"/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5" t="s">
        <v>294</v>
      </c>
      <c r="B131" s="312" t="s">
        <v>256</v>
      </c>
      <c r="C131" s="189">
        <v>338847</v>
      </c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5" t="s">
        <v>277</v>
      </c>
      <c r="B138" s="174">
        <v>104</v>
      </c>
      <c r="C138" s="189">
        <v>25</v>
      </c>
      <c r="D138" s="174">
        <v>25</v>
      </c>
      <c r="E138" s="295">
        <f>SUM(B138:D138)</f>
        <v>154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5" t="s">
        <v>215</v>
      </c>
      <c r="B139" s="174">
        <v>402</v>
      </c>
      <c r="C139" s="189">
        <v>164</v>
      </c>
      <c r="D139" s="174">
        <v>514</v>
      </c>
      <c r="E139" s="295">
        <f>SUM(B139:D139)</f>
        <v>1080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5" t="s">
        <v>298</v>
      </c>
      <c r="B140" s="174"/>
      <c r="C140" s="174"/>
      <c r="D140" s="174"/>
      <c r="E140" s="295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5" t="s">
        <v>245</v>
      </c>
      <c r="B141" s="174">
        <v>2314479.02</v>
      </c>
      <c r="C141" s="189">
        <v>482527.44</v>
      </c>
      <c r="D141" s="174">
        <f>3636920.6-C141-B141</f>
        <v>839914.14000000013</v>
      </c>
      <c r="E141" s="295">
        <f>SUM(B141:D141)</f>
        <v>3636920.6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5" t="s">
        <v>246</v>
      </c>
      <c r="B142" s="174">
        <f>22372171.33-2314479.02</f>
        <v>20057692.309999999</v>
      </c>
      <c r="C142" s="189">
        <f>10358285.29-C141</f>
        <v>9875757.8499999996</v>
      </c>
      <c r="D142" s="174">
        <f>41722921.95-C142-B142</f>
        <v>11789471.790000003</v>
      </c>
      <c r="E142" s="295">
        <f>SUM(B142:D142)</f>
        <v>41722921.950000003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5" t="s">
        <v>277</v>
      </c>
      <c r="B144" s="174">
        <v>17</v>
      </c>
      <c r="C144" s="189"/>
      <c r="D144" s="174">
        <v>11</v>
      </c>
      <c r="E144" s="295">
        <f>SUM(B144:D144)</f>
        <v>28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5" t="s">
        <v>215</v>
      </c>
      <c r="B145" s="174">
        <v>341</v>
      </c>
      <c r="C145" s="189"/>
      <c r="D145" s="174">
        <v>43</v>
      </c>
      <c r="E145" s="295">
        <f>SUM(B145:D145)</f>
        <v>384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">
      <c r="A165" s="295" t="s">
        <v>307</v>
      </c>
      <c r="B165" s="312" t="s">
        <v>256</v>
      </c>
      <c r="C165" s="189">
        <v>1024757.7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">
      <c r="A166" s="295" t="s">
        <v>308</v>
      </c>
      <c r="B166" s="312" t="s">
        <v>256</v>
      </c>
      <c r="C166" s="189">
        <v>24307.51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">
      <c r="A167" s="301" t="s">
        <v>309</v>
      </c>
      <c r="B167" s="312" t="s">
        <v>256</v>
      </c>
      <c r="C167" s="189">
        <v>100644.13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">
      <c r="A168" s="295" t="s">
        <v>310</v>
      </c>
      <c r="B168" s="312" t="s">
        <v>256</v>
      </c>
      <c r="C168" s="189">
        <v>1429820.71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">
      <c r="A169" s="295" t="s">
        <v>311</v>
      </c>
      <c r="B169" s="312" t="s">
        <v>256</v>
      </c>
      <c r="C169" s="189">
        <v>12619.01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">
      <c r="A170" s="295" t="s">
        <v>312</v>
      </c>
      <c r="B170" s="312" t="s">
        <v>256</v>
      </c>
      <c r="C170" s="189">
        <v>389626.78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">
      <c r="A171" s="295" t="s">
        <v>313</v>
      </c>
      <c r="B171" s="312" t="s">
        <v>256</v>
      </c>
      <c r="C171" s="189">
        <v>39964.22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">
      <c r="A173" s="295" t="s">
        <v>203</v>
      </c>
      <c r="B173" s="295"/>
      <c r="C173" s="303"/>
      <c r="D173" s="295">
        <f>SUM(C165:C172)</f>
        <v>3021740.06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">
      <c r="A175" s="295" t="s">
        <v>315</v>
      </c>
      <c r="B175" s="312" t="s">
        <v>256</v>
      </c>
      <c r="C175" s="189">
        <v>2833.32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">
      <c r="A176" s="295" t="s">
        <v>316</v>
      </c>
      <c r="B176" s="312" t="s">
        <v>256</v>
      </c>
      <c r="C176" s="189">
        <v>413543.45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">
      <c r="A177" s="295" t="s">
        <v>203</v>
      </c>
      <c r="B177" s="295"/>
      <c r="C177" s="303"/>
      <c r="D177" s="295">
        <f>SUM(C175:C176)</f>
        <v>416376.77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">
      <c r="A179" s="295" t="s">
        <v>318</v>
      </c>
      <c r="B179" s="312" t="s">
        <v>256</v>
      </c>
      <c r="C179" s="189">
        <v>124476.14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">
      <c r="A180" s="295" t="s">
        <v>319</v>
      </c>
      <c r="B180" s="312" t="s">
        <v>256</v>
      </c>
      <c r="C180" s="189">
        <v>63451.22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">
      <c r="A181" s="295" t="s">
        <v>203</v>
      </c>
      <c r="B181" s="295"/>
      <c r="C181" s="303"/>
      <c r="D181" s="295">
        <f>SUM(C179:C180)</f>
        <v>187927.36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">
      <c r="A183" s="295" t="s">
        <v>321</v>
      </c>
      <c r="B183" s="312" t="s">
        <v>256</v>
      </c>
      <c r="C183" s="189">
        <v>25805.46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">
      <c r="A184" s="295" t="s">
        <v>322</v>
      </c>
      <c r="B184" s="312" t="s">
        <v>256</v>
      </c>
      <c r="C184" s="189"/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">
      <c r="A186" s="295" t="s">
        <v>203</v>
      </c>
      <c r="B186" s="295"/>
      <c r="C186" s="303"/>
      <c r="D186" s="295">
        <f>SUM(C183:C185)</f>
        <v>25805.46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">
      <c r="A188" s="295" t="s">
        <v>324</v>
      </c>
      <c r="B188" s="312" t="s">
        <v>256</v>
      </c>
      <c r="C188" s="189">
        <v>224242.38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">
      <c r="A189" s="295" t="s">
        <v>325</v>
      </c>
      <c r="B189" s="312" t="s">
        <v>256</v>
      </c>
      <c r="C189" s="189"/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">
      <c r="A190" s="295" t="s">
        <v>203</v>
      </c>
      <c r="B190" s="295"/>
      <c r="C190" s="303"/>
      <c r="D190" s="295">
        <f>SUM(C188:C189)</f>
        <v>224242.38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5" t="s">
        <v>332</v>
      </c>
      <c r="B195" s="174">
        <v>203706.33</v>
      </c>
      <c r="C195" s="189"/>
      <c r="D195" s="174"/>
      <c r="E195" s="295">
        <f t="shared" ref="E195:E203" si="10">SUM(B195:C195)-D195</f>
        <v>203706.33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5" t="s">
        <v>333</v>
      </c>
      <c r="B196" s="174">
        <v>1782695.72</v>
      </c>
      <c r="C196" s="189">
        <v>8032.91</v>
      </c>
      <c r="D196" s="174">
        <v>18775.849999999999</v>
      </c>
      <c r="E196" s="295">
        <f t="shared" si="10"/>
        <v>1771952.7799999998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5" t="s">
        <v>334</v>
      </c>
      <c r="B197" s="174">
        <v>13659330.85</v>
      </c>
      <c r="C197" s="189">
        <v>11678.6</v>
      </c>
      <c r="D197" s="174">
        <v>13231.44</v>
      </c>
      <c r="E197" s="295">
        <f t="shared" si="10"/>
        <v>13657778.01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5" t="s">
        <v>335</v>
      </c>
      <c r="B198" s="174">
        <v>6824097.6299999999</v>
      </c>
      <c r="C198" s="189">
        <v>108285.41</v>
      </c>
      <c r="D198" s="174"/>
      <c r="E198" s="295">
        <f t="shared" si="10"/>
        <v>6932383.04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5" t="s">
        <v>336</v>
      </c>
      <c r="B199" s="174">
        <v>337147.97</v>
      </c>
      <c r="C199" s="189">
        <v>31362.25</v>
      </c>
      <c r="D199" s="174">
        <v>6500</v>
      </c>
      <c r="E199" s="295">
        <f t="shared" si="10"/>
        <v>362010.22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5" t="s">
        <v>337</v>
      </c>
      <c r="B200" s="174">
        <v>7139246.3200000003</v>
      </c>
      <c r="C200" s="189">
        <v>898283.05</v>
      </c>
      <c r="D200" s="174">
        <v>853170.94</v>
      </c>
      <c r="E200" s="295">
        <f t="shared" si="10"/>
        <v>7184358.4299999997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5" t="s">
        <v>338</v>
      </c>
      <c r="B201" s="174"/>
      <c r="C201" s="189"/>
      <c r="D201" s="174"/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5" t="s">
        <v>339</v>
      </c>
      <c r="B202" s="174"/>
      <c r="C202" s="189"/>
      <c r="D202" s="174"/>
      <c r="E202" s="295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5" t="s">
        <v>340</v>
      </c>
      <c r="B203" s="174">
        <v>211509.94</v>
      </c>
      <c r="C203" s="189">
        <v>599790.42000000004</v>
      </c>
      <c r="D203" s="174">
        <v>475657.86</v>
      </c>
      <c r="E203" s="295">
        <f t="shared" si="10"/>
        <v>335642.50000000012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5" t="s">
        <v>203</v>
      </c>
      <c r="B204" s="295">
        <f>SUM(B195:B203)</f>
        <v>30157734.760000002</v>
      </c>
      <c r="C204" s="303">
        <f>SUM(C195:C203)</f>
        <v>1657432.6400000001</v>
      </c>
      <c r="D204" s="295">
        <f>SUM(D195:D203)</f>
        <v>1367336.0899999999</v>
      </c>
      <c r="E204" s="295">
        <f>SUM(E195:E203)</f>
        <v>30447831.309999999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5" t="s">
        <v>333</v>
      </c>
      <c r="B209" s="174">
        <v>1339496.78</v>
      </c>
      <c r="C209" s="189">
        <v>109701.09</v>
      </c>
      <c r="D209" s="174">
        <v>18776</v>
      </c>
      <c r="E209" s="295">
        <f t="shared" ref="E209:E216" si="11">SUM(B209:C209)-D209</f>
        <v>1430421.87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5" t="s">
        <v>334</v>
      </c>
      <c r="B210" s="174">
        <v>7731120.6200000001</v>
      </c>
      <c r="C210" s="189">
        <v>378314.12</v>
      </c>
      <c r="D210" s="174">
        <v>13231.44</v>
      </c>
      <c r="E210" s="295">
        <f t="shared" si="11"/>
        <v>8096203.2999999998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5" t="s">
        <v>335</v>
      </c>
      <c r="B211" s="174">
        <v>4363253.6100000003</v>
      </c>
      <c r="C211" s="189">
        <v>398676.59</v>
      </c>
      <c r="D211" s="174">
        <v>0</v>
      </c>
      <c r="E211" s="295">
        <f t="shared" si="11"/>
        <v>4761930.2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5" t="s">
        <v>336</v>
      </c>
      <c r="B212" s="174">
        <v>225917.32</v>
      </c>
      <c r="C212" s="189">
        <v>14187.52</v>
      </c>
      <c r="D212" s="174">
        <v>6500</v>
      </c>
      <c r="E212" s="295">
        <f t="shared" si="11"/>
        <v>233604.84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5" t="s">
        <v>337</v>
      </c>
      <c r="B213" s="174">
        <v>6124523.9800000004</v>
      </c>
      <c r="C213" s="189">
        <v>396722.18</v>
      </c>
      <c r="D213" s="174">
        <v>853171</v>
      </c>
      <c r="E213" s="295">
        <f t="shared" si="11"/>
        <v>5668075.1600000001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5" t="s">
        <v>338</v>
      </c>
      <c r="B214" s="174"/>
      <c r="C214" s="189"/>
      <c r="D214" s="174"/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5" t="s">
        <v>339</v>
      </c>
      <c r="B215" s="174"/>
      <c r="C215" s="189"/>
      <c r="D215" s="174"/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5" t="s">
        <v>203</v>
      </c>
      <c r="B217" s="295">
        <f>SUM(B208:B216)</f>
        <v>19784312.310000002</v>
      </c>
      <c r="C217" s="303">
        <f>SUM(C208:C216)</f>
        <v>1297601.5</v>
      </c>
      <c r="D217" s="295">
        <f>SUM(D208:D216)</f>
        <v>891678.44</v>
      </c>
      <c r="E217" s="295">
        <f>SUM(E208:E216)</f>
        <v>20190235.370000001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25" t="s">
        <v>1254</v>
      </c>
      <c r="B221" s="311"/>
      <c r="C221" s="189">
        <v>1466324.23</v>
      </c>
      <c r="D221" s="312">
        <f>C221</f>
        <v>1466324.23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5" t="s">
        <v>344</v>
      </c>
      <c r="B223" s="312" t="s">
        <v>256</v>
      </c>
      <c r="C223" s="189">
        <v>9222785.8499999996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5" t="s">
        <v>345</v>
      </c>
      <c r="B224" s="312" t="s">
        <v>256</v>
      </c>
      <c r="C224" s="189">
        <f>4543275.5+883872.76</f>
        <v>5427148.2599999998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5" t="s">
        <v>346</v>
      </c>
      <c r="B225" s="312" t="s">
        <v>256</v>
      </c>
      <c r="C225" s="189">
        <v>120015.67999999999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5" t="s">
        <v>347</v>
      </c>
      <c r="B226" s="312" t="s">
        <v>256</v>
      </c>
      <c r="C226" s="189"/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5" t="s">
        <v>348</v>
      </c>
      <c r="B227" s="312" t="s">
        <v>256</v>
      </c>
      <c r="C227" s="189"/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5" t="s">
        <v>349</v>
      </c>
      <c r="B228" s="312" t="s">
        <v>256</v>
      </c>
      <c r="C228" s="189">
        <f>4006302.27-120015.68</f>
        <v>3886286.59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5" t="s">
        <v>350</v>
      </c>
      <c r="B229" s="295"/>
      <c r="C229" s="303"/>
      <c r="D229" s="295">
        <f>SUM(C223:C228)</f>
        <v>18656236.379999999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2" t="s">
        <v>352</v>
      </c>
      <c r="B231" s="312" t="s">
        <v>256</v>
      </c>
      <c r="C231" s="189"/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2" t="s">
        <v>353</v>
      </c>
      <c r="B233" s="312" t="s">
        <v>256</v>
      </c>
      <c r="C233" s="189"/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2" t="s">
        <v>354</v>
      </c>
      <c r="B234" s="312" t="s">
        <v>256</v>
      </c>
      <c r="C234" s="189">
        <v>400922.4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2" t="s">
        <v>355</v>
      </c>
      <c r="B236" s="295"/>
      <c r="C236" s="303"/>
      <c r="D236" s="295">
        <f>SUM(C233:C235)</f>
        <v>400922.4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5" t="s">
        <v>357</v>
      </c>
      <c r="B238" s="312" t="s">
        <v>256</v>
      </c>
      <c r="C238" s="189">
        <v>1080267.05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5" t="s">
        <v>356</v>
      </c>
      <c r="B239" s="312" t="s">
        <v>256</v>
      </c>
      <c r="C239" s="189">
        <v>-142624</v>
      </c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5" t="s">
        <v>358</v>
      </c>
      <c r="B240" s="295"/>
      <c r="C240" s="303"/>
      <c r="D240" s="295">
        <f>SUM(C238:C239)</f>
        <v>937643.05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5" t="s">
        <v>359</v>
      </c>
      <c r="B242" s="295"/>
      <c r="C242" s="303"/>
      <c r="D242" s="295">
        <f>D221+D229+D236+D240</f>
        <v>21461126.059999999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5" t="s">
        <v>362</v>
      </c>
      <c r="B250" s="312" t="s">
        <v>256</v>
      </c>
      <c r="C250" s="189">
        <v>15935819.08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5" t="s">
        <v>364</v>
      </c>
      <c r="B252" s="312" t="s">
        <v>256</v>
      </c>
      <c r="C252" s="189">
        <v>7543236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5" t="s">
        <v>365</v>
      </c>
      <c r="B253" s="312" t="s">
        <v>256</v>
      </c>
      <c r="C253" s="189">
        <v>4441311.05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5" t="s">
        <v>1240</v>
      </c>
      <c r="B254" s="312" t="s">
        <v>256</v>
      </c>
      <c r="C254" s="189">
        <v>139968.01</v>
      </c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5" t="s">
        <v>366</v>
      </c>
      <c r="B255" s="312" t="s">
        <v>256</v>
      </c>
      <c r="C255" s="189">
        <f>195924.96+440098.16</f>
        <v>636023.12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5" t="s">
        <v>368</v>
      </c>
      <c r="B257" s="312" t="s">
        <v>256</v>
      </c>
      <c r="C257" s="189">
        <v>400046.57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5" t="s">
        <v>369</v>
      </c>
      <c r="B258" s="312" t="s">
        <v>256</v>
      </c>
      <c r="C258" s="189">
        <v>126241.1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5" t="s">
        <v>370</v>
      </c>
      <c r="B259" s="312" t="s">
        <v>256</v>
      </c>
      <c r="C259" s="189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5" t="s">
        <v>371</v>
      </c>
      <c r="B260" s="295"/>
      <c r="C260" s="303"/>
      <c r="D260" s="295">
        <f>SUM(C250:C252)-C253+SUM(C254:C259)</f>
        <v>20340022.829999998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5" t="s">
        <v>373</v>
      </c>
      <c r="B264" s="312" t="s">
        <v>256</v>
      </c>
      <c r="C264" s="189">
        <v>376827</v>
      </c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5" t="s">
        <v>374</v>
      </c>
      <c r="B265" s="295"/>
      <c r="C265" s="303"/>
      <c r="D265" s="295">
        <f>SUM(C262:C264)</f>
        <v>376827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5" t="s">
        <v>332</v>
      </c>
      <c r="B267" s="312" t="s">
        <v>256</v>
      </c>
      <c r="C267" s="189">
        <f>E195</f>
        <v>203706.33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5" t="s">
        <v>333</v>
      </c>
      <c r="B268" s="312" t="s">
        <v>256</v>
      </c>
      <c r="C268" s="189">
        <f t="shared" ref="C268:C273" si="12">E196</f>
        <v>1771952.7799999998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5" t="s">
        <v>334</v>
      </c>
      <c r="B269" s="312" t="s">
        <v>256</v>
      </c>
      <c r="C269" s="189">
        <f t="shared" si="12"/>
        <v>13657778.01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5" t="s">
        <v>376</v>
      </c>
      <c r="B270" s="312" t="s">
        <v>256</v>
      </c>
      <c r="C270" s="189">
        <f t="shared" si="12"/>
        <v>6932383.04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5" t="s">
        <v>377</v>
      </c>
      <c r="B271" s="312" t="s">
        <v>256</v>
      </c>
      <c r="C271" s="189">
        <f t="shared" si="12"/>
        <v>362010.22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5" t="s">
        <v>378</v>
      </c>
      <c r="B272" s="312" t="s">
        <v>256</v>
      </c>
      <c r="C272" s="189">
        <f t="shared" si="12"/>
        <v>7184358.4299999997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5" t="s">
        <v>339</v>
      </c>
      <c r="B273" s="312" t="s">
        <v>256</v>
      </c>
      <c r="C273" s="189">
        <f t="shared" si="12"/>
        <v>0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5" t="s">
        <v>340</v>
      </c>
      <c r="B274" s="312" t="s">
        <v>256</v>
      </c>
      <c r="C274" s="189">
        <f>E203</f>
        <v>335642.50000000012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5" t="s">
        <v>379</v>
      </c>
      <c r="B275" s="295"/>
      <c r="C275" s="303"/>
      <c r="D275" s="295">
        <f>SUM(C267:C274)</f>
        <v>30447831.309999999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5" t="s">
        <v>380</v>
      </c>
      <c r="B276" s="312" t="s">
        <v>256</v>
      </c>
      <c r="C276" s="189">
        <v>20190235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5" t="s">
        <v>381</v>
      </c>
      <c r="B277" s="295"/>
      <c r="C277" s="303"/>
      <c r="D277" s="295">
        <f>D275-C276</f>
        <v>10257596.309999999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5" t="s">
        <v>373</v>
      </c>
      <c r="B282" s="312" t="s">
        <v>256</v>
      </c>
      <c r="C282" s="189"/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5" t="s">
        <v>386</v>
      </c>
      <c r="B283" s="295"/>
      <c r="C283" s="303"/>
      <c r="D283" s="295">
        <f>C279-C280+C281+C282</f>
        <v>0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5" t="s">
        <v>388</v>
      </c>
      <c r="B286" s="312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5" t="s">
        <v>391</v>
      </c>
      <c r="B289" s="312" t="s">
        <v>256</v>
      </c>
      <c r="C289" s="189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5" t="s">
        <v>393</v>
      </c>
      <c r="B292" s="295"/>
      <c r="C292" s="303"/>
      <c r="D292" s="295">
        <f>D260+D265+D277+D283+D290</f>
        <v>30974446.139999997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5" t="s">
        <v>396</v>
      </c>
      <c r="B304" s="312" t="s">
        <v>256</v>
      </c>
      <c r="C304" s="189">
        <v>2911051.96</v>
      </c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5" t="s">
        <v>397</v>
      </c>
      <c r="B305" s="312" t="s">
        <v>256</v>
      </c>
      <c r="C305" s="189">
        <v>1065299.48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5" t="s">
        <v>398</v>
      </c>
      <c r="B306" s="312" t="s">
        <v>256</v>
      </c>
      <c r="C306" s="189">
        <f>370190.54+40293.3+1030462.84</f>
        <v>1440946.68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5" t="s">
        <v>399</v>
      </c>
      <c r="B307" s="312" t="s">
        <v>256</v>
      </c>
      <c r="C307" s="189">
        <v>13799.47</v>
      </c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5" t="s">
        <v>1241</v>
      </c>
      <c r="B309" s="312" t="s">
        <v>256</v>
      </c>
      <c r="C309" s="189">
        <v>5681602.2199999997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5" t="s">
        <v>402</v>
      </c>
      <c r="B311" s="312" t="s">
        <v>256</v>
      </c>
      <c r="C311" s="189">
        <v>665772.38</v>
      </c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5" t="s">
        <v>403</v>
      </c>
      <c r="B312" s="312" t="s">
        <v>256</v>
      </c>
      <c r="C312" s="189">
        <v>552428.47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5" t="s">
        <v>404</v>
      </c>
      <c r="B313" s="312" t="s">
        <v>256</v>
      </c>
      <c r="C313" s="189">
        <f>114388.27+460092.62</f>
        <v>574480.89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5" t="s">
        <v>405</v>
      </c>
      <c r="B314" s="295"/>
      <c r="C314" s="303"/>
      <c r="D314" s="295">
        <f>SUM(C304:C313)</f>
        <v>12905381.550000001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5" t="s">
        <v>409</v>
      </c>
      <c r="B318" s="312" t="s">
        <v>256</v>
      </c>
      <c r="C318" s="189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5" t="s">
        <v>410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5" t="s">
        <v>412</v>
      </c>
      <c r="B321" s="312" t="s">
        <v>256</v>
      </c>
      <c r="C321" s="189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5" t="s">
        <v>414</v>
      </c>
      <c r="B323" s="312" t="s">
        <v>256</v>
      </c>
      <c r="C323" s="189"/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2" t="s">
        <v>415</v>
      </c>
      <c r="B324" s="312" t="s">
        <v>256</v>
      </c>
      <c r="C324" s="189"/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5" t="s">
        <v>416</v>
      </c>
      <c r="B325" s="312" t="s">
        <v>256</v>
      </c>
      <c r="C325" s="189">
        <v>4550767.93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2" t="s">
        <v>417</v>
      </c>
      <c r="B326" s="312" t="s">
        <v>256</v>
      </c>
      <c r="C326" s="189"/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5" t="s">
        <v>418</v>
      </c>
      <c r="B327" s="312" t="s">
        <v>256</v>
      </c>
      <c r="C327" s="189">
        <v>189181.3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5" t="s">
        <v>203</v>
      </c>
      <c r="B328" s="295"/>
      <c r="C328" s="303"/>
      <c r="D328" s="295">
        <f>SUM(C321:C327)</f>
        <v>4739949.2299999995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5" t="s">
        <v>419</v>
      </c>
      <c r="B329" s="295"/>
      <c r="C329" s="303"/>
      <c r="D329" s="295">
        <f>C313</f>
        <v>574480.89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5" t="s">
        <v>420</v>
      </c>
      <c r="B330" s="295"/>
      <c r="C330" s="303"/>
      <c r="D330" s="295">
        <f>D328-D329</f>
        <v>4165468.3399999994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5" t="s">
        <v>421</v>
      </c>
      <c r="B332" s="312" t="s">
        <v>256</v>
      </c>
      <c r="C332" s="222">
        <v>9426490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5" t="s">
        <v>422</v>
      </c>
      <c r="B337" s="312" t="s">
        <v>256</v>
      </c>
      <c r="C337" s="189">
        <v>3913666.28</v>
      </c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5" t="s">
        <v>424</v>
      </c>
      <c r="B339" s="295"/>
      <c r="C339" s="303"/>
      <c r="D339" s="295">
        <f>D314+D319+D330+C332+C336+C337</f>
        <v>30411006.170000002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5" t="s">
        <v>425</v>
      </c>
      <c r="B341" s="295"/>
      <c r="C341" s="303"/>
      <c r="D341" s="295">
        <f>D292</f>
        <v>30974446.139999997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5" t="s">
        <v>428</v>
      </c>
      <c r="B359" s="312" t="s">
        <v>256</v>
      </c>
      <c r="C359" s="189">
        <f>3083739.93+338847</f>
        <v>3422586.93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5" t="s">
        <v>429</v>
      </c>
      <c r="B360" s="312" t="s">
        <v>256</v>
      </c>
      <c r="C360" s="189">
        <v>43297033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5" t="s">
        <v>430</v>
      </c>
      <c r="B361" s="295"/>
      <c r="C361" s="303"/>
      <c r="D361" s="295">
        <f>SUM(C359:C360)</f>
        <v>46719619.93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5" t="s">
        <v>1254</v>
      </c>
      <c r="B363" s="316"/>
      <c r="C363" s="189">
        <v>1466324.23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5" t="s">
        <v>432</v>
      </c>
      <c r="B364" s="312" t="s">
        <v>256</v>
      </c>
      <c r="C364" s="189">
        <v>19736503.43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5" t="s">
        <v>433</v>
      </c>
      <c r="B365" s="312" t="s">
        <v>256</v>
      </c>
      <c r="C365" s="189">
        <v>400922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5" t="s">
        <v>434</v>
      </c>
      <c r="B366" s="312" t="s">
        <v>256</v>
      </c>
      <c r="C366" s="189">
        <v>-142624</v>
      </c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5" t="s">
        <v>359</v>
      </c>
      <c r="B367" s="295"/>
      <c r="C367" s="303"/>
      <c r="D367" s="295">
        <f>SUM(C363:C366)</f>
        <v>21461125.66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5" t="s">
        <v>435</v>
      </c>
      <c r="B368" s="295"/>
      <c r="C368" s="303"/>
      <c r="D368" s="295">
        <f>D361-D367</f>
        <v>25258494.27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5" t="s">
        <v>437</v>
      </c>
      <c r="B370" s="312" t="s">
        <v>256</v>
      </c>
      <c r="C370" s="189"/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5" t="s">
        <v>439</v>
      </c>
      <c r="B372" s="295"/>
      <c r="C372" s="303"/>
      <c r="D372" s="295">
        <f>SUM(C370:C371)</f>
        <v>0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5" t="s">
        <v>440</v>
      </c>
      <c r="B373" s="295"/>
      <c r="C373" s="303"/>
      <c r="D373" s="295">
        <f>D368+D372</f>
        <v>25258494.27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5" t="s">
        <v>442</v>
      </c>
      <c r="B378" s="312" t="s">
        <v>256</v>
      </c>
      <c r="C378" s="189">
        <v>14293531.720000001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5" t="s">
        <v>3</v>
      </c>
      <c r="B379" s="312" t="s">
        <v>256</v>
      </c>
      <c r="C379" s="189">
        <v>3021740.06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5" t="s">
        <v>236</v>
      </c>
      <c r="B380" s="312" t="s">
        <v>256</v>
      </c>
      <c r="C380" s="189">
        <v>2990765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5" t="s">
        <v>443</v>
      </c>
      <c r="B381" s="312" t="s">
        <v>256</v>
      </c>
      <c r="C381" s="189">
        <v>2631968.4700000002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5" t="s">
        <v>444</v>
      </c>
      <c r="B382" s="312" t="s">
        <v>256</v>
      </c>
      <c r="C382" s="189">
        <v>267414.14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5" t="s">
        <v>445</v>
      </c>
      <c r="B383" s="312" t="s">
        <v>256</v>
      </c>
      <c r="C383" s="189">
        <v>2693618.12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5" t="s">
        <v>6</v>
      </c>
      <c r="B384" s="312" t="s">
        <v>256</v>
      </c>
      <c r="C384" s="189">
        <v>1288739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5" t="s">
        <v>446</v>
      </c>
      <c r="B385" s="312" t="s">
        <v>256</v>
      </c>
      <c r="C385" s="189">
        <v>416376.77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5" t="s">
        <v>447</v>
      </c>
      <c r="B386" s="312" t="s">
        <v>256</v>
      </c>
      <c r="C386" s="189">
        <v>187927.36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5" t="s">
        <v>448</v>
      </c>
      <c r="B387" s="312" t="s">
        <v>256</v>
      </c>
      <c r="C387" s="189">
        <f>C183</f>
        <v>25805.46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5" t="s">
        <v>449</v>
      </c>
      <c r="B388" s="312" t="s">
        <v>256</v>
      </c>
      <c r="C388" s="189">
        <f>C188</f>
        <v>224242.38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5" t="s">
        <v>451</v>
      </c>
      <c r="B389" s="312" t="s">
        <v>256</v>
      </c>
      <c r="C389" s="189">
        <f>78888.39+683679.88-25805</f>
        <v>736763.27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5" t="s">
        <v>452</v>
      </c>
      <c r="B390" s="295"/>
      <c r="C390" s="303"/>
      <c r="D390" s="295">
        <f>SUM(C378:C389)</f>
        <v>28778891.75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5" t="s">
        <v>453</v>
      </c>
      <c r="B391" s="295"/>
      <c r="C391" s="303"/>
      <c r="D391" s="295">
        <f>D373-D390</f>
        <v>-3520397.4800000004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5" t="s">
        <v>454</v>
      </c>
      <c r="B392" s="312" t="s">
        <v>256</v>
      </c>
      <c r="C392" s="189">
        <v>7434063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5" t="s">
        <v>455</v>
      </c>
      <c r="B393" s="295"/>
      <c r="C393" s="303"/>
      <c r="D393" s="295">
        <f>D391+C392</f>
        <v>3913665.5199999996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5" t="s">
        <v>458</v>
      </c>
      <c r="B396" s="295"/>
      <c r="C396" s="303"/>
      <c r="D396" s="295">
        <f>D393+C394-C395</f>
        <v>3913665.5199999996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Klickitat County Public Hospital District #1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162</v>
      </c>
      <c r="C414" s="2">
        <f>E138</f>
        <v>154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1080</v>
      </c>
      <c r="C415" s="2">
        <f>E139</f>
        <v>1080</v>
      </c>
      <c r="D415" s="2">
        <f>SUM(C59:H59)+N59</f>
        <v>2609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20</v>
      </c>
      <c r="C417" s="2">
        <f>E144</f>
        <v>28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384</v>
      </c>
      <c r="C418" s="2">
        <f>E145</f>
        <v>384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3">C378</f>
        <v>14293531.720000001</v>
      </c>
      <c r="C427" s="2">
        <f t="shared" ref="C427:C434" si="14">CE61</f>
        <v>14293531.710000003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3"/>
        <v>3021740.06</v>
      </c>
      <c r="C428" s="2">
        <f t="shared" si="14"/>
        <v>3021740</v>
      </c>
      <c r="D428" s="2">
        <f>D173</f>
        <v>3021740.06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3"/>
        <v>2990765</v>
      </c>
      <c r="C429" s="2">
        <f t="shared" si="14"/>
        <v>2990765.48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3"/>
        <v>2631968.4700000002</v>
      </c>
      <c r="C430" s="2">
        <f t="shared" si="14"/>
        <v>2631970.0000000009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3"/>
        <v>267414.14</v>
      </c>
      <c r="C431" s="2">
        <f t="shared" si="14"/>
        <v>267414.14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3"/>
        <v>2693618.12</v>
      </c>
      <c r="C432" s="2">
        <f t="shared" si="14"/>
        <v>2693618.1399999997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3"/>
        <v>1288739</v>
      </c>
      <c r="C433" s="2">
        <f t="shared" si="14"/>
        <v>1288740</v>
      </c>
      <c r="D433" s="2">
        <f>C217</f>
        <v>1297601.5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3"/>
        <v>416376.77</v>
      </c>
      <c r="C434" s="2">
        <f t="shared" si="14"/>
        <v>416376.77</v>
      </c>
      <c r="D434" s="2">
        <f>D177</f>
        <v>416376.77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3"/>
        <v>187927.36</v>
      </c>
      <c r="C435" s="2"/>
      <c r="D435" s="2">
        <f>D181</f>
        <v>187927.36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3"/>
        <v>25805.46</v>
      </c>
      <c r="C436" s="2"/>
      <c r="D436" s="2">
        <f>D186</f>
        <v>25805.46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3"/>
        <v>224242.38</v>
      </c>
      <c r="C437" s="2"/>
      <c r="D437" s="2">
        <f>D190</f>
        <v>224242.38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437975.19999999995</v>
      </c>
      <c r="C438" s="2">
        <f>CD69</f>
        <v>0</v>
      </c>
      <c r="D438" s="2">
        <f>D181+D186+D190</f>
        <v>437975.19999999995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736763.27</v>
      </c>
      <c r="C439" s="2">
        <f>SUM(C69:CC69)</f>
        <v>1174738.3999999999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1174738.47</v>
      </c>
      <c r="C440" s="2">
        <f>CE69</f>
        <v>1174738.3999999999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28778891.75</v>
      </c>
      <c r="C441" s="2">
        <f>SUM(C427:C437)+C440</f>
        <v>28778894.640000001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1466324.23</v>
      </c>
      <c r="C444" s="2">
        <f>C363</f>
        <v>1466324.23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18656236.379999999</v>
      </c>
      <c r="C445" s="2">
        <f>C364</f>
        <v>19736503.43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400922.4</v>
      </c>
      <c r="C446" s="2">
        <f>C365</f>
        <v>400922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937643.05</v>
      </c>
      <c r="C447" s="2">
        <f>C366</f>
        <v>-142624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21461126.059999999</v>
      </c>
      <c r="C448" s="2">
        <f>D367</f>
        <v>21461125.66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22" t="s">
        <v>484</v>
      </c>
      <c r="B453" s="2">
        <f>C231</f>
        <v>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0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400922.4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0</v>
      </c>
      <c r="C458" s="2">
        <f>CE70</f>
        <v>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3422586.93</v>
      </c>
      <c r="C463" s="2">
        <f>CE73</f>
        <v>3422586.93</v>
      </c>
      <c r="D463" s="2">
        <f>E141+E147+E153</f>
        <v>3636920.6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43297033</v>
      </c>
      <c r="C464" s="2">
        <f>CE74</f>
        <v>43297033.289999999</v>
      </c>
      <c r="D464" s="2">
        <f>E142+E148+E154</f>
        <v>41722921.950000003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46719619.93</v>
      </c>
      <c r="C465" s="2">
        <f>CE75</f>
        <v>46719620.219999999</v>
      </c>
      <c r="D465" s="2">
        <f>D463+D464</f>
        <v>45359842.550000004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5">C267</f>
        <v>203706.33</v>
      </c>
      <c r="C468" s="2">
        <f>E195</f>
        <v>203706.33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5"/>
        <v>1771952.7799999998</v>
      </c>
      <c r="C469" s="2">
        <f>E196</f>
        <v>1771952.7799999998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5"/>
        <v>13657778.01</v>
      </c>
      <c r="C470" s="2">
        <f>E197</f>
        <v>13657778.01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5"/>
        <v>6932383.04</v>
      </c>
      <c r="C471" s="2">
        <f>E198</f>
        <v>6932383.04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5"/>
        <v>362010.22</v>
      </c>
      <c r="C472" s="2">
        <f>E199</f>
        <v>362010.22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5"/>
        <v>7184358.4299999997</v>
      </c>
      <c r="C473" s="2">
        <f>SUM(E200:E201)</f>
        <v>7184358.4299999997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5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5"/>
        <v>335642.50000000012</v>
      </c>
      <c r="C475" s="2">
        <f>E203</f>
        <v>335642.50000000012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30447831.309999999</v>
      </c>
      <c r="C476" s="2">
        <f>E204</f>
        <v>30447831.309999999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20190235</v>
      </c>
      <c r="C478" s="2">
        <f>E217</f>
        <v>20190235.370000001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30974446.139999997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30411006.170000002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008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33">
        <f>'[1]Prior Year'!C71</f>
        <v>0</v>
      </c>
      <c r="C496" s="333">
        <f>C71</f>
        <v>0</v>
      </c>
      <c r="D496" s="333">
        <f>'[1]Prior Year'!C59</f>
        <v>0</v>
      </c>
      <c r="E496" s="2">
        <f>C59</f>
        <v>0</v>
      </c>
      <c r="F496" s="334" t="str">
        <f t="shared" ref="F496:G511" si="16">IF(B496=0,"",IF(D496=0,"",B496/D496))</f>
        <v/>
      </c>
      <c r="G496" s="334" t="str">
        <f t="shared" si="16"/>
        <v/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6"/>
        <v/>
      </c>
      <c r="G497" s="334" t="str">
        <f t="shared" si="16"/>
        <v/>
      </c>
      <c r="H497" s="335" t="str">
        <f t="shared" ref="H497:H550" si="17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33">
        <f>'[1]Prior Year'!E71</f>
        <v>2870973</v>
      </c>
      <c r="C498" s="333">
        <f>E71</f>
        <v>2845351.9199999995</v>
      </c>
      <c r="D498" s="333">
        <f>'[1]Prior Year'!E59</f>
        <v>0</v>
      </c>
      <c r="E498" s="2">
        <f>E59</f>
        <v>526</v>
      </c>
      <c r="F498" s="334" t="str">
        <f t="shared" si="16"/>
        <v/>
      </c>
      <c r="G498" s="334">
        <f t="shared" si="16"/>
        <v>5409.4142965779456</v>
      </c>
      <c r="H498" s="335" t="str">
        <f t="shared" si="17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6"/>
        <v/>
      </c>
      <c r="G499" s="334" t="str">
        <f t="shared" si="16"/>
        <v/>
      </c>
      <c r="H499" s="335" t="str">
        <f t="shared" si="17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33">
        <f>'[1]Prior Year'!G71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6"/>
        <v/>
      </c>
      <c r="G500" s="334" t="str">
        <f t="shared" si="16"/>
        <v/>
      </c>
      <c r="H500" s="335" t="str">
        <f t="shared" si="17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6"/>
        <v/>
      </c>
      <c r="G501" s="334" t="str">
        <f t="shared" si="16"/>
        <v/>
      </c>
      <c r="H501" s="335" t="str">
        <f t="shared" si="17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6"/>
        <v/>
      </c>
      <c r="G502" s="334" t="str">
        <f t="shared" si="16"/>
        <v/>
      </c>
      <c r="H502" s="335" t="str">
        <f t="shared" si="17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33">
        <f>'[1]Prior Year'!J71</f>
        <v>0</v>
      </c>
      <c r="C503" s="333">
        <f>J71</f>
        <v>0</v>
      </c>
      <c r="D503" s="333">
        <f>'[1]Prior Year'!J59</f>
        <v>0</v>
      </c>
      <c r="E503" s="2">
        <f>J59</f>
        <v>0</v>
      </c>
      <c r="F503" s="334" t="str">
        <f t="shared" si="16"/>
        <v/>
      </c>
      <c r="G503" s="334" t="str">
        <f t="shared" si="16"/>
        <v/>
      </c>
      <c r="H503" s="335" t="str">
        <f t="shared" si="17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0</v>
      </c>
      <c r="E504" s="2">
        <f>K59</f>
        <v>0</v>
      </c>
      <c r="F504" s="334" t="str">
        <f t="shared" si="16"/>
        <v/>
      </c>
      <c r="G504" s="334" t="str">
        <f t="shared" si="16"/>
        <v/>
      </c>
      <c r="H504" s="335" t="str">
        <f t="shared" si="17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6"/>
        <v/>
      </c>
      <c r="G505" s="334" t="str">
        <f t="shared" si="16"/>
        <v/>
      </c>
      <c r="H505" s="335" t="str">
        <f t="shared" si="17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33">
        <f>'[1]Prior Year'!M71</f>
        <v>397165.72200000007</v>
      </c>
      <c r="C506" s="333">
        <f>M71</f>
        <v>544368.03999999992</v>
      </c>
      <c r="D506" s="333">
        <f>'[1]Prior Year'!M59</f>
        <v>0</v>
      </c>
      <c r="E506" s="2">
        <f>M59</f>
        <v>3895</v>
      </c>
      <c r="F506" s="334" t="str">
        <f t="shared" si="16"/>
        <v/>
      </c>
      <c r="G506" s="334">
        <f t="shared" si="16"/>
        <v>139.76072913992294</v>
      </c>
      <c r="H506" s="335" t="str">
        <f t="shared" si="17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33">
        <f>'[1]Prior Year'!N71</f>
        <v>295126.48</v>
      </c>
      <c r="C507" s="333">
        <f>N71</f>
        <v>335559.51999999996</v>
      </c>
      <c r="D507" s="333">
        <f>'[1]Prior Year'!N59</f>
        <v>0</v>
      </c>
      <c r="E507" s="2">
        <f>N59</f>
        <v>2083</v>
      </c>
      <c r="F507" s="334" t="str">
        <f t="shared" si="16"/>
        <v/>
      </c>
      <c r="G507" s="334">
        <f t="shared" si="16"/>
        <v>161.09434469515119</v>
      </c>
      <c r="H507" s="335" t="str">
        <f t="shared" si="17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33">
        <f>'[1]Prior Year'!O71</f>
        <v>0</v>
      </c>
      <c r="C508" s="333">
        <f>O71</f>
        <v>0</v>
      </c>
      <c r="D508" s="333">
        <f>'[1]Prior Year'!O59</f>
        <v>0</v>
      </c>
      <c r="E508" s="2">
        <f>O59</f>
        <v>0</v>
      </c>
      <c r="F508" s="334" t="str">
        <f t="shared" si="16"/>
        <v/>
      </c>
      <c r="G508" s="334" t="str">
        <f t="shared" si="16"/>
        <v/>
      </c>
      <c r="H508" s="335" t="str">
        <f t="shared" si="17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33">
        <f>'[1]Prior Year'!P71</f>
        <v>1583058.94</v>
      </c>
      <c r="C509" s="333">
        <f>P71</f>
        <v>1572299.72</v>
      </c>
      <c r="D509" s="333">
        <f>'[1]Prior Year'!P59</f>
        <v>0</v>
      </c>
      <c r="E509" s="2">
        <f>P59</f>
        <v>2452</v>
      </c>
      <c r="F509" s="334" t="str">
        <f t="shared" si="16"/>
        <v/>
      </c>
      <c r="G509" s="334">
        <f t="shared" si="16"/>
        <v>641.23153344208811</v>
      </c>
      <c r="H509" s="335" t="str">
        <f t="shared" si="17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33">
        <f>'[1]Prior Year'!Q71</f>
        <v>0</v>
      </c>
      <c r="C510" s="333">
        <f>Q71</f>
        <v>0</v>
      </c>
      <c r="D510" s="333">
        <f>'[1]Prior Year'!Q59</f>
        <v>0</v>
      </c>
      <c r="E510" s="2">
        <f>Q59</f>
        <v>0</v>
      </c>
      <c r="F510" s="334" t="str">
        <f t="shared" si="16"/>
        <v/>
      </c>
      <c r="G510" s="334" t="str">
        <f t="shared" si="16"/>
        <v/>
      </c>
      <c r="H510" s="335" t="str">
        <f t="shared" si="17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33">
        <f>'[1]Prior Year'!R71</f>
        <v>373615.72</v>
      </c>
      <c r="C511" s="333">
        <f>R71</f>
        <v>293047.01999999996</v>
      </c>
      <c r="D511" s="333">
        <f>'[1]Prior Year'!R59</f>
        <v>0</v>
      </c>
      <c r="E511" s="2">
        <f>R59</f>
        <v>0</v>
      </c>
      <c r="F511" s="334" t="str">
        <f t="shared" si="16"/>
        <v/>
      </c>
      <c r="G511" s="334" t="str">
        <f t="shared" si="16"/>
        <v/>
      </c>
      <c r="H511" s="335" t="str">
        <f t="shared" si="17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33">
        <f>'[1]Prior Year'!S71</f>
        <v>0</v>
      </c>
      <c r="C512" s="333">
        <f>S71</f>
        <v>0</v>
      </c>
      <c r="D512" s="327" t="s">
        <v>529</v>
      </c>
      <c r="E512" s="327" t="s">
        <v>529</v>
      </c>
      <c r="F512" s="334" t="str">
        <f t="shared" ref="F512:G527" si="18">IF(B512=0,"",IF(D512=0,"",B512/D512))</f>
        <v/>
      </c>
      <c r="G512" s="334" t="str">
        <f t="shared" si="18"/>
        <v/>
      </c>
      <c r="H512" s="335" t="str">
        <f t="shared" si="17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33">
        <f>'[1]Prior Year'!T71</f>
        <v>0</v>
      </c>
      <c r="C513" s="333">
        <f>T71</f>
        <v>0</v>
      </c>
      <c r="D513" s="327" t="s">
        <v>529</v>
      </c>
      <c r="E513" s="327" t="s">
        <v>529</v>
      </c>
      <c r="F513" s="334" t="str">
        <f t="shared" si="18"/>
        <v/>
      </c>
      <c r="G513" s="334" t="str">
        <f t="shared" si="18"/>
        <v/>
      </c>
      <c r="H513" s="335" t="str">
        <f t="shared" si="17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33">
        <f>'[1]Prior Year'!U71</f>
        <v>1302113.7300000002</v>
      </c>
      <c r="C514" s="333">
        <f>U71</f>
        <v>1596606.72</v>
      </c>
      <c r="D514" s="333">
        <f>'[1]Prior Year'!U59</f>
        <v>0</v>
      </c>
      <c r="E514" s="2">
        <f>U59</f>
        <v>59520</v>
      </c>
      <c r="F514" s="334" t="str">
        <f t="shared" si="18"/>
        <v/>
      </c>
      <c r="G514" s="334">
        <f t="shared" si="18"/>
        <v>26.824709677419353</v>
      </c>
      <c r="H514" s="335" t="str">
        <f t="shared" si="17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33">
        <f>'[1]Prior Year'!V71</f>
        <v>0</v>
      </c>
      <c r="C515" s="333">
        <f>V71</f>
        <v>0</v>
      </c>
      <c r="D515" s="333">
        <f>'[1]Prior Year'!V59</f>
        <v>0</v>
      </c>
      <c r="E515" s="2">
        <f>V59</f>
        <v>0</v>
      </c>
      <c r="F515" s="334" t="str">
        <f t="shared" si="18"/>
        <v/>
      </c>
      <c r="G515" s="334" t="str">
        <f t="shared" si="18"/>
        <v/>
      </c>
      <c r="H515" s="335" t="str">
        <f t="shared" si="17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33">
        <f>'[1]Prior Year'!W71</f>
        <v>302186.56</v>
      </c>
      <c r="C516" s="333">
        <f>W71</f>
        <v>288434.71999999997</v>
      </c>
      <c r="D516" s="333">
        <f>'[1]Prior Year'!W59</f>
        <v>0</v>
      </c>
      <c r="E516" s="2">
        <f>W59</f>
        <v>450</v>
      </c>
      <c r="F516" s="334" t="str">
        <f t="shared" si="18"/>
        <v/>
      </c>
      <c r="G516" s="334">
        <f t="shared" si="18"/>
        <v>640.96604444444438</v>
      </c>
      <c r="H516" s="335" t="str">
        <f t="shared" si="17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33">
        <f>'[1]Prior Year'!X71</f>
        <v>370106.49</v>
      </c>
      <c r="C517" s="333">
        <f>X71</f>
        <v>366231.07999999996</v>
      </c>
      <c r="D517" s="333">
        <f>'[1]Prior Year'!X59</f>
        <v>0</v>
      </c>
      <c r="E517" s="2">
        <f>X59</f>
        <v>1633</v>
      </c>
      <c r="F517" s="334" t="str">
        <f t="shared" si="18"/>
        <v/>
      </c>
      <c r="G517" s="334">
        <f t="shared" si="18"/>
        <v>224.26887936313531</v>
      </c>
      <c r="H517" s="335" t="str">
        <f t="shared" si="17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33">
        <f>'[1]Prior Year'!Y71</f>
        <v>1216779.8999999999</v>
      </c>
      <c r="C518" s="333">
        <f>Y71</f>
        <v>1144562.3999999999</v>
      </c>
      <c r="D518" s="333">
        <f>'[1]Prior Year'!Y59</f>
        <v>0</v>
      </c>
      <c r="E518" s="2">
        <f>Y59</f>
        <v>6483</v>
      </c>
      <c r="F518" s="334" t="str">
        <f t="shared" si="18"/>
        <v/>
      </c>
      <c r="G518" s="334">
        <f t="shared" si="18"/>
        <v>176.54826469227208</v>
      </c>
      <c r="H518" s="335" t="str">
        <f t="shared" si="17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33">
        <f>'[1]Prior Year'!Z71</f>
        <v>0</v>
      </c>
      <c r="C519" s="333">
        <f>Z71</f>
        <v>0</v>
      </c>
      <c r="D519" s="333">
        <f>'[1]Prior Year'!Z59</f>
        <v>0</v>
      </c>
      <c r="E519" s="2">
        <f>Z59</f>
        <v>0</v>
      </c>
      <c r="F519" s="334" t="str">
        <f t="shared" si="18"/>
        <v/>
      </c>
      <c r="G519" s="334" t="str">
        <f t="shared" si="18"/>
        <v/>
      </c>
      <c r="H519" s="335" t="str">
        <f t="shared" si="17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33">
        <f>'[1]Prior Year'!AA71</f>
        <v>0</v>
      </c>
      <c r="C520" s="333">
        <f>AA71</f>
        <v>0</v>
      </c>
      <c r="D520" s="333">
        <f>'[1]Prior Year'!AA59</f>
        <v>0</v>
      </c>
      <c r="E520" s="2">
        <f>AA59</f>
        <v>0</v>
      </c>
      <c r="F520" s="334" t="str">
        <f t="shared" si="18"/>
        <v/>
      </c>
      <c r="G520" s="334" t="str">
        <f t="shared" si="18"/>
        <v/>
      </c>
      <c r="H520" s="335" t="str">
        <f t="shared" si="17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33">
        <f>'[1]Prior Year'!AB71</f>
        <v>561211.72</v>
      </c>
      <c r="C521" s="333">
        <f>AB71</f>
        <v>1680863.97</v>
      </c>
      <c r="D521" s="327" t="s">
        <v>529</v>
      </c>
      <c r="E521" s="327" t="s">
        <v>529</v>
      </c>
      <c r="F521" s="334" t="str">
        <f t="shared" si="18"/>
        <v/>
      </c>
      <c r="G521" s="334" t="str">
        <f t="shared" si="18"/>
        <v/>
      </c>
      <c r="H521" s="335" t="str">
        <f t="shared" si="17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33">
        <f>'[1]Prior Year'!AC71</f>
        <v>63584.81</v>
      </c>
      <c r="C522" s="333">
        <f>AC71</f>
        <v>80573</v>
      </c>
      <c r="D522" s="333">
        <f>'[1]Prior Year'!AC59</f>
        <v>0</v>
      </c>
      <c r="E522" s="2">
        <f>AC59</f>
        <v>669</v>
      </c>
      <c r="F522" s="334" t="str">
        <f t="shared" si="18"/>
        <v/>
      </c>
      <c r="G522" s="334">
        <f t="shared" si="18"/>
        <v>120.43796711509717</v>
      </c>
      <c r="H522" s="335" t="str">
        <f t="shared" si="17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33">
        <f>'[1]Prior Year'!AD71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8"/>
        <v/>
      </c>
      <c r="G523" s="334" t="str">
        <f t="shared" si="18"/>
        <v/>
      </c>
      <c r="H523" s="335" t="str">
        <f t="shared" si="17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33">
        <f>'[1]Prior Year'!AE71</f>
        <v>923406.32</v>
      </c>
      <c r="C524" s="333">
        <f>AE71</f>
        <v>1043327.97</v>
      </c>
      <c r="D524" s="333">
        <f>'[1]Prior Year'!AE59</f>
        <v>0</v>
      </c>
      <c r="E524" s="2">
        <f>AE59</f>
        <v>15471</v>
      </c>
      <c r="F524" s="334" t="str">
        <f t="shared" si="18"/>
        <v/>
      </c>
      <c r="G524" s="334">
        <f t="shared" si="18"/>
        <v>67.437655613728907</v>
      </c>
      <c r="H524" s="335" t="str">
        <f t="shared" si="17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8"/>
        <v/>
      </c>
      <c r="G525" s="334" t="str">
        <f t="shared" si="18"/>
        <v/>
      </c>
      <c r="H525" s="335" t="str">
        <f t="shared" si="17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33">
        <f>'[1]Prior Year'!AG71</f>
        <v>2585212.2200000002</v>
      </c>
      <c r="C526" s="333">
        <f>AG71</f>
        <v>2478266.3199999998</v>
      </c>
      <c r="D526" s="333">
        <f>'[1]Prior Year'!AG59</f>
        <v>0</v>
      </c>
      <c r="E526" s="2">
        <f>AG59</f>
        <v>4014</v>
      </c>
      <c r="F526" s="334" t="str">
        <f t="shared" si="18"/>
        <v/>
      </c>
      <c r="G526" s="334">
        <f t="shared" si="18"/>
        <v>617.40566018933725</v>
      </c>
      <c r="H526" s="335" t="str">
        <f t="shared" si="17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8"/>
        <v/>
      </c>
      <c r="G527" s="334" t="str">
        <f t="shared" si="18"/>
        <v/>
      </c>
      <c r="H527" s="335" t="str">
        <f t="shared" si="17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9">IF(B528=0,"",IF(D528=0,"",B528/D528))</f>
        <v/>
      </c>
      <c r="G528" s="334" t="str">
        <f t="shared" si="19"/>
        <v/>
      </c>
      <c r="H528" s="335" t="str">
        <f t="shared" si="17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33">
        <f>'[1]Prior Year'!AJ71</f>
        <v>4120269.63</v>
      </c>
      <c r="C529" s="333">
        <f>AJ71</f>
        <v>4756986.7399999993</v>
      </c>
      <c r="D529" s="333">
        <f>'[1]Prior Year'!AJ59</f>
        <v>0</v>
      </c>
      <c r="E529" s="2">
        <f>AJ59</f>
        <v>24137</v>
      </c>
      <c r="F529" s="334" t="str">
        <f t="shared" si="19"/>
        <v/>
      </c>
      <c r="G529" s="334">
        <f t="shared" si="19"/>
        <v>197.0827667067158</v>
      </c>
      <c r="H529" s="335" t="str">
        <f t="shared" si="17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33">
        <f>'[1]Prior Year'!AK71</f>
        <v>0</v>
      </c>
      <c r="C530" s="333">
        <f>AK71</f>
        <v>0</v>
      </c>
      <c r="D530" s="333">
        <f>'[1]Prior Year'!AK59</f>
        <v>0</v>
      </c>
      <c r="E530" s="2">
        <f>AK59</f>
        <v>0</v>
      </c>
      <c r="F530" s="334" t="str">
        <f t="shared" si="19"/>
        <v/>
      </c>
      <c r="G530" s="334" t="str">
        <f t="shared" si="19"/>
        <v/>
      </c>
      <c r="H530" s="335" t="str">
        <f t="shared" si="17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33">
        <f>'[1]Prior Year'!AL71</f>
        <v>0</v>
      </c>
      <c r="C531" s="333">
        <f>AL71</f>
        <v>0</v>
      </c>
      <c r="D531" s="333">
        <f>'[1]Prior Year'!AL59</f>
        <v>0</v>
      </c>
      <c r="E531" s="2">
        <f>AL59</f>
        <v>0</v>
      </c>
      <c r="F531" s="334" t="str">
        <f t="shared" si="19"/>
        <v/>
      </c>
      <c r="G531" s="334" t="str">
        <f t="shared" si="19"/>
        <v/>
      </c>
      <c r="H531" s="335" t="str">
        <f t="shared" si="17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9"/>
        <v/>
      </c>
      <c r="G532" s="334" t="str">
        <f t="shared" si="19"/>
        <v/>
      </c>
      <c r="H532" s="335" t="str">
        <f t="shared" si="17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9"/>
        <v/>
      </c>
      <c r="G533" s="334" t="str">
        <f t="shared" si="19"/>
        <v/>
      </c>
      <c r="H533" s="335" t="str">
        <f t="shared" si="17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9"/>
        <v/>
      </c>
      <c r="G534" s="334" t="str">
        <f t="shared" si="19"/>
        <v/>
      </c>
      <c r="H534" s="335" t="str">
        <f t="shared" si="17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9"/>
        <v/>
      </c>
      <c r="G535" s="334" t="str">
        <f t="shared" si="19"/>
        <v/>
      </c>
      <c r="H535" s="335" t="str">
        <f t="shared" si="17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9"/>
        <v/>
      </c>
      <c r="G536" s="334" t="str">
        <f t="shared" si="19"/>
        <v/>
      </c>
      <c r="H536" s="335" t="str">
        <f t="shared" si="17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33">
        <f>'[1]Prior Year'!AR71</f>
        <v>396737.60000000003</v>
      </c>
      <c r="C537" s="333">
        <f>AR71</f>
        <v>128026.74</v>
      </c>
      <c r="D537" s="333">
        <f>'[1]Prior Year'!AR59</f>
        <v>0</v>
      </c>
      <c r="E537" s="2">
        <f>AR59</f>
        <v>37</v>
      </c>
      <c r="F537" s="334" t="str">
        <f t="shared" si="19"/>
        <v/>
      </c>
      <c r="G537" s="334">
        <f t="shared" si="19"/>
        <v>3460.1821621621625</v>
      </c>
      <c r="H537" s="335" t="str">
        <f t="shared" si="17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9"/>
        <v/>
      </c>
      <c r="G538" s="334" t="str">
        <f t="shared" si="19"/>
        <v/>
      </c>
      <c r="H538" s="335" t="str">
        <f t="shared" si="17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9"/>
        <v/>
      </c>
      <c r="G539" s="334" t="str">
        <f t="shared" si="19"/>
        <v/>
      </c>
      <c r="H539" s="335" t="str">
        <f t="shared" si="17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9"/>
        <v/>
      </c>
      <c r="G540" s="334" t="str">
        <f t="shared" si="19"/>
        <v/>
      </c>
      <c r="H540" s="335" t="str">
        <f t="shared" si="17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33">
        <f>'[1]Prior Year'!AV71</f>
        <v>0</v>
      </c>
      <c r="C541" s="333">
        <f>AV71</f>
        <v>0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33">
        <f>'[1]Prior Year'!AW71</f>
        <v>114537.46</v>
      </c>
      <c r="C542" s="333">
        <f>AW71</f>
        <v>77605.5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33">
        <f>'[1]Prior Year'!AX71</f>
        <v>0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33">
        <f>'[1]Prior Year'!AY71</f>
        <v>559951.81999999995</v>
      </c>
      <c r="C544" s="333">
        <f>AY71</f>
        <v>583147.67999999993</v>
      </c>
      <c r="D544" s="333">
        <f>'[1]Prior Year'!AY59</f>
        <v>4752</v>
      </c>
      <c r="E544" s="2">
        <f>AY59</f>
        <v>4581</v>
      </c>
      <c r="F544" s="334">
        <f t="shared" ref="F544:G550" si="20">IF(B544=0,"",IF(D544=0,"",B544/D544))</f>
        <v>117.83497895622895</v>
      </c>
      <c r="G544" s="334">
        <f t="shared" si="20"/>
        <v>127.29702685003274</v>
      </c>
      <c r="H544" s="335" t="str">
        <f t="shared" si="17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33">
        <f>'[1]Prior Year'!AZ71</f>
        <v>0</v>
      </c>
      <c r="C545" s="333">
        <f>AZ71</f>
        <v>0</v>
      </c>
      <c r="D545" s="333">
        <f>'[1]Prior Year'!AZ59</f>
        <v>34048</v>
      </c>
      <c r="E545" s="2">
        <f>AZ59</f>
        <v>26627</v>
      </c>
      <c r="F545" s="334" t="str">
        <f t="shared" si="20"/>
        <v/>
      </c>
      <c r="G545" s="334" t="str">
        <f t="shared" si="20"/>
        <v/>
      </c>
      <c r="H545" s="335" t="str">
        <f t="shared" si="17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33">
        <f>'[1]Prior Year'!BA71</f>
        <v>0</v>
      </c>
      <c r="C546" s="333">
        <f>BA71</f>
        <v>0</v>
      </c>
      <c r="D546" s="333">
        <f>'[1]Prior Year'!BA59</f>
        <v>0</v>
      </c>
      <c r="E546" s="2">
        <f>BA59</f>
        <v>0</v>
      </c>
      <c r="F546" s="334" t="str">
        <f t="shared" si="20"/>
        <v/>
      </c>
      <c r="G546" s="334" t="str">
        <f t="shared" si="20"/>
        <v/>
      </c>
      <c r="H546" s="335" t="str">
        <f t="shared" si="17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33">
        <f>'[1]Prior Year'!BB71</f>
        <v>0</v>
      </c>
      <c r="C547" s="333">
        <f>BB71</f>
        <v>0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33">
        <f>'[1]Prior Year'!BC71</f>
        <v>16512.71</v>
      </c>
      <c r="C548" s="333">
        <f>BC71</f>
        <v>13620.220000000001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33">
        <f>'[1]Prior Year'!BD71</f>
        <v>75631.849999999991</v>
      </c>
      <c r="C549" s="333">
        <f>BD71</f>
        <v>85196.48000000001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33">
        <f>'[1]Prior Year'!BE71</f>
        <v>998523.08999999985</v>
      </c>
      <c r="C550" s="333">
        <f>BE71</f>
        <v>911602.36999999976</v>
      </c>
      <c r="D550" s="333">
        <f>'[1]Prior Year'!BE59</f>
        <v>85625</v>
      </c>
      <c r="E550" s="2">
        <f>BE59</f>
        <v>85625</v>
      </c>
      <c r="F550" s="334">
        <f t="shared" si="20"/>
        <v>11.661583532846713</v>
      </c>
      <c r="G550" s="334">
        <f t="shared" si="20"/>
        <v>10.646451036496348</v>
      </c>
      <c r="H550" s="335" t="str">
        <f t="shared" si="17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33">
        <f>'[1]Prior Year'!BF71</f>
        <v>557149.74</v>
      </c>
      <c r="C551" s="333">
        <f>BF71</f>
        <v>606586.75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33">
        <f>'[1]Prior Year'!BG71</f>
        <v>0</v>
      </c>
      <c r="C552" s="333">
        <f>BG71</f>
        <v>0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33">
        <f>'[1]Prior Year'!BH71</f>
        <v>985304.39</v>
      </c>
      <c r="C553" s="333">
        <f>BH71</f>
        <v>1263360.6800000002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33">
        <f>'[1]Prior Year'!BI71</f>
        <v>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33">
        <f>'[1]Prior Year'!BJ71</f>
        <v>328272.90000000002</v>
      </c>
      <c r="C555" s="333">
        <f>BJ71</f>
        <v>449177.41000000003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33">
        <f>'[1]Prior Year'!BK71</f>
        <v>980434.08</v>
      </c>
      <c r="C556" s="333">
        <f>BK71</f>
        <v>1017806.93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33">
        <f>'[1]Prior Year'!BL71</f>
        <v>250080.06</v>
      </c>
      <c r="C557" s="333">
        <f>BL71</f>
        <v>241877.33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33">
        <f>'[1]Prior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33">
        <f>'[1]Prior Year'!BN71</f>
        <v>3345605.6399999997</v>
      </c>
      <c r="C559" s="333">
        <f>BN71</f>
        <v>3627233.1999999993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33">
        <f>'[1]Prior Year'!BO71</f>
        <v>0</v>
      </c>
      <c r="C560" s="333">
        <f>BO71</f>
        <v>0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33">
        <f>'[1]Prior Year'!BP71</f>
        <v>0</v>
      </c>
      <c r="C561" s="333">
        <f>BP71</f>
        <v>0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33">
        <f>'[1]Prior Year'!BR71</f>
        <v>0</v>
      </c>
      <c r="C563" s="333">
        <f>BR71</f>
        <v>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33">
        <f>'[1]Prior Year'!BS71</f>
        <v>0</v>
      </c>
      <c r="C564" s="333">
        <f>BS71</f>
        <v>0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33">
        <f>'[1]Prior Year'!BT71</f>
        <v>0</v>
      </c>
      <c r="C565" s="333">
        <f>BT71</f>
        <v>0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33">
        <f>'[1]Prior Year'!BV71</f>
        <v>429789.81999999995</v>
      </c>
      <c r="C567" s="333">
        <f>BV71</f>
        <v>407093.09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33">
        <f>'[1]Prior Year'!BW71</f>
        <v>0</v>
      </c>
      <c r="C568" s="333">
        <f>BW71</f>
        <v>0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33">
        <f>'[1]Prior Year'!BY71</f>
        <v>313227.96000000002</v>
      </c>
      <c r="C570" s="333">
        <f>BY71</f>
        <v>294658.03999999998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33">
        <f>'[1]Prior Year'!CA71</f>
        <v>0</v>
      </c>
      <c r="C572" s="333">
        <f>CA71</f>
        <v>0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33">
        <f>'[1]Prior Year'!CB71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33">
        <f>'[1]Prior Year'!CC71</f>
        <v>84179.06</v>
      </c>
      <c r="C574" s="333">
        <f>CC71</f>
        <v>45423.08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33">
        <f>'[1]Prior Year'!CD71</f>
        <v>0</v>
      </c>
      <c r="C575" s="333">
        <f>CD71</f>
        <v>0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36"/>
      <c r="B612" s="2"/>
      <c r="C612" s="327" t="s">
        <v>589</v>
      </c>
      <c r="D612" s="2">
        <f>CE76-(BE76+CD76)</f>
        <v>54828</v>
      </c>
      <c r="E612" s="2">
        <f>SUM(C624:D647)+SUM(C668:D713)</f>
        <v>24541838.720042676</v>
      </c>
      <c r="F612" s="2">
        <f>CE64-(AX64+BD64+BE64+BG64+BJ64+BN64+BP64+BQ64+CB64+CC64+CD64)</f>
        <v>2180752.790000001</v>
      </c>
      <c r="G612" s="2">
        <f>CE77-(AX77+AY77+BD77+BE77+BG77+BJ77+BN77+BP77+BQ77+CB77+CC77+CD77)</f>
        <v>4581</v>
      </c>
      <c r="H612" s="326">
        <f>CE60-(AX60+AY60+AZ60+BD60+BE60+BG60+BJ60+BN60+BO60+BP60+BQ60+BR60+CB60+CC60+CD60)</f>
        <v>166.11</v>
      </c>
      <c r="I612" s="2">
        <f>CE78-(AX78+AY78+AZ78+BD78+BE78+BF78+BG78+BJ78+BN78+BO78+BP78+BQ78+BR78+CB78+CC78+CD78)</f>
        <v>0</v>
      </c>
      <c r="J612" s="2">
        <f>CE79-(AX79+AY79+AZ79+BA79+BD79+BE79+BF79+BG79+BJ79+BN79+BO79+BP79+BQ79+BR79+CB79+CC79+CD79)</f>
        <v>0</v>
      </c>
      <c r="K612" s="2">
        <f>CE75-(AW75+AX75+AY75+AZ75+BA75+BB75+BC75+BD75+BE75+BF75+BG75+BH75+BI75+BJ75+BK75+BL75+BM75+BN75+BO75+BP75+BQ75+BR75+BS75+BT75+BU75+BV75+BW75+BX75+CB75+CC75+CD75)</f>
        <v>46719620.219999999</v>
      </c>
      <c r="L612" s="326">
        <f>CE80-(AW80+AX80+AY80+AZ80+BA80+BB80+BC80+BD80+BE80+BF80+BG80+BH80+BI80+BJ80+BK80+BL80+BM80+BN80+BO80+BP80+BQ80+BR80+BS80+BT80+BU80+BV80+BW80+BX80+BY80+BZ80+CA80+CB80+CC80+CD80)</f>
        <v>20.69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36">
        <v>8430</v>
      </c>
      <c r="B614" s="330" t="s">
        <v>140</v>
      </c>
      <c r="C614" s="2">
        <f>BE71</f>
        <v>911602.36999999976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36"/>
      <c r="B615" s="330" t="s">
        <v>601</v>
      </c>
      <c r="C615" s="337">
        <f>CD69-CD70</f>
        <v>0</v>
      </c>
      <c r="D615" s="338">
        <f>SUM(C614:C615)</f>
        <v>911602.36999999976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36">
        <v>8510</v>
      </c>
      <c r="B617" s="339" t="s">
        <v>145</v>
      </c>
      <c r="C617" s="2">
        <f>BJ71</f>
        <v>449177.41000000003</v>
      </c>
      <c r="D617" s="2">
        <f>(D615/D612)*BJ76</f>
        <v>10308.482333844018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36">
        <v>8470</v>
      </c>
      <c r="B618" s="339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36">
        <v>8610</v>
      </c>
      <c r="B619" s="339" t="s">
        <v>608</v>
      </c>
      <c r="C619" s="2">
        <f>BN71</f>
        <v>3627233.1999999993</v>
      </c>
      <c r="D619" s="2">
        <f>(D615/D612)*BN76</f>
        <v>100324.81032647549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36">
        <v>8790</v>
      </c>
      <c r="B620" s="339" t="s">
        <v>610</v>
      </c>
      <c r="C620" s="2">
        <f>CC71</f>
        <v>45423.08</v>
      </c>
      <c r="D620" s="2">
        <f>(D615/D612)*CC76</f>
        <v>4588.9372970015302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36">
        <v>8630</v>
      </c>
      <c r="B621" s="339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4237055.9199573202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36">
        <v>8420</v>
      </c>
      <c r="B624" s="339" t="s">
        <v>139</v>
      </c>
      <c r="C624" s="2">
        <f>BD71</f>
        <v>85196.48000000001</v>
      </c>
      <c r="D624" s="2">
        <f>(D615/D612)*BD76</f>
        <v>14681.274033523012</v>
      </c>
      <c r="E624" s="2">
        <f>(E623/E612)*SUM(C624:D624)</f>
        <v>17243.51764459171</v>
      </c>
      <c r="F624" s="2">
        <f>SUM(C624:E624)</f>
        <v>117121.27167811475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36">
        <v>8320</v>
      </c>
      <c r="B625" s="339" t="s">
        <v>135</v>
      </c>
      <c r="C625" s="2">
        <f>AY71</f>
        <v>583147.67999999993</v>
      </c>
      <c r="D625" s="2">
        <f>(D615/D612)*AY76</f>
        <v>19985.154460129852</v>
      </c>
      <c r="E625" s="2">
        <f>(E623/E612)*SUM(C625:D625)</f>
        <v>104128.60975583362</v>
      </c>
      <c r="F625" s="2">
        <f>(F624/F612)*AY64</f>
        <v>9681.7424141849824</v>
      </c>
      <c r="G625" s="2">
        <f>SUM(C625:F625)</f>
        <v>716943.18663014832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36">
        <v>8650</v>
      </c>
      <c r="B626" s="339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36">
        <v>8620</v>
      </c>
      <c r="B627" s="330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36">
        <v>8330</v>
      </c>
      <c r="B628" s="339" t="s">
        <v>136</v>
      </c>
      <c r="C628" s="2">
        <f>AZ71</f>
        <v>0</v>
      </c>
      <c r="D628" s="2">
        <f>(D615/D612)*AZ76</f>
        <v>17740.565564857367</v>
      </c>
      <c r="E628" s="2">
        <f>(E623/E612)*SUM(C628:D628)</f>
        <v>3062.8417539302927</v>
      </c>
      <c r="F628" s="2">
        <f>(F624/F612)*AZ64</f>
        <v>0</v>
      </c>
      <c r="G628" s="2">
        <f>(G625/G612)*AZ77</f>
        <v>0</v>
      </c>
      <c r="H628" s="2">
        <f>SUM(C626:G628)</f>
        <v>20803.40731878766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36">
        <v>8460</v>
      </c>
      <c r="B629" s="339" t="s">
        <v>141</v>
      </c>
      <c r="C629" s="2">
        <f>BF71</f>
        <v>606586.75</v>
      </c>
      <c r="D629" s="2">
        <f>(D615/D612)*BF76</f>
        <v>22146.61043335521</v>
      </c>
      <c r="E629" s="2">
        <f>(E623/E612)*SUM(C629:D629)</f>
        <v>108548.44403827029</v>
      </c>
      <c r="F629" s="2">
        <f>(F624/F612)*BF64</f>
        <v>2093.6895591477855</v>
      </c>
      <c r="G629" s="2">
        <f>(G625/G612)*BF77</f>
        <v>0</v>
      </c>
      <c r="H629" s="2">
        <f>(H628/H612)*BF60</f>
        <v>1199.7871417373174</v>
      </c>
      <c r="I629" s="2">
        <f>SUM(C629:H629)</f>
        <v>740575.28117251059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36">
        <v>8350</v>
      </c>
      <c r="B630" s="339" t="s">
        <v>625</v>
      </c>
      <c r="C630" s="2">
        <f>BA71</f>
        <v>0</v>
      </c>
      <c r="D630" s="2">
        <f>(D615/D612)*BA76</f>
        <v>0</v>
      </c>
      <c r="E630" s="2">
        <f>(E623/E612)*SUM(C630:D630)</f>
        <v>0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 t="e">
        <f>(I629/I612)*BA78</f>
        <v>#DIV/0!</v>
      </c>
      <c r="J630" s="2" t="e">
        <f>SUM(C630:I630)</f>
        <v>#DIV/0!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36">
        <v>8200</v>
      </c>
      <c r="B631" s="339" t="s">
        <v>627</v>
      </c>
      <c r="C631" s="2">
        <f>AW71</f>
        <v>77605.5</v>
      </c>
      <c r="D631" s="2">
        <f>(D615/D612)*AW76</f>
        <v>0</v>
      </c>
      <c r="E631" s="2">
        <f>(E623/E612)*SUM(C631:D631)</f>
        <v>13398.296963287843</v>
      </c>
      <c r="F631" s="2">
        <f>(F624/F612)*AW64</f>
        <v>73.287773310260675</v>
      </c>
      <c r="G631" s="2">
        <f>(G625/G612)*AW77</f>
        <v>0</v>
      </c>
      <c r="H631" s="2">
        <f>(H628/H612)*AW60</f>
        <v>95.181443394609715</v>
      </c>
      <c r="I631" s="2" t="e">
        <f>(I629/I612)*AW78</f>
        <v>#DIV/0!</v>
      </c>
      <c r="J631" s="2" t="e">
        <f>(J630/J612)*AW79</f>
        <v>#DIV/0!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36">
        <v>8360</v>
      </c>
      <c r="B632" s="339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 t="e">
        <f>(I629/I612)*BB78</f>
        <v>#DIV/0!</v>
      </c>
      <c r="J632" s="2" t="e">
        <f>(J630/J612)*BB79</f>
        <v>#DIV/0!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36">
        <v>8370</v>
      </c>
      <c r="B633" s="339" t="s">
        <v>631</v>
      </c>
      <c r="C633" s="2">
        <f>BC71</f>
        <v>13620.220000000001</v>
      </c>
      <c r="D633" s="2">
        <f>(D615/D612)*BC76</f>
        <v>0</v>
      </c>
      <c r="E633" s="2">
        <f>(E623/E612)*SUM(C633:D633)</f>
        <v>2351.4796279298807</v>
      </c>
      <c r="F633" s="2">
        <f>(F624/F612)*BC64</f>
        <v>89.861694300115843</v>
      </c>
      <c r="G633" s="2">
        <f>(G625/G612)*BC77</f>
        <v>0</v>
      </c>
      <c r="H633" s="2">
        <f>(H628/H612)*BC60</f>
        <v>35.066847566435165</v>
      </c>
      <c r="I633" s="2" t="e">
        <f>(I629/I612)*BC78</f>
        <v>#DIV/0!</v>
      </c>
      <c r="J633" s="2" t="e">
        <f>(J630/J612)*BC79</f>
        <v>#DIV/0!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 t="e">
        <f>(I629/I612)*BI78</f>
        <v>#DIV/0!</v>
      </c>
      <c r="J634" s="2" t="e">
        <f>(J630/J612)*BI79</f>
        <v>#DIV/0!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36">
        <v>8530</v>
      </c>
      <c r="B635" s="339" t="s">
        <v>635</v>
      </c>
      <c r="C635" s="2">
        <f>BK71</f>
        <v>1017806.93</v>
      </c>
      <c r="D635" s="2">
        <f>(D615/D612)*BK76</f>
        <v>28614.351768621862</v>
      </c>
      <c r="E635" s="2">
        <f>(E623/E612)*SUM(C635:D635)</f>
        <v>180660.68876355799</v>
      </c>
      <c r="F635" s="2">
        <f>(F624/F612)*BK64</f>
        <v>448.92715316283466</v>
      </c>
      <c r="G635" s="2">
        <f>(G625/G612)*BK77</f>
        <v>0</v>
      </c>
      <c r="H635" s="2">
        <f>(H628/H612)*BK60</f>
        <v>1304.9876844366227</v>
      </c>
      <c r="I635" s="2" t="e">
        <f>(I629/I612)*BK78</f>
        <v>#DIV/0!</v>
      </c>
      <c r="J635" s="2" t="e">
        <f>(J630/J612)*BK79</f>
        <v>#DIV/0!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36">
        <v>8480</v>
      </c>
      <c r="B636" s="339" t="s">
        <v>637</v>
      </c>
      <c r="C636" s="2">
        <f>BH71</f>
        <v>1263360.6800000002</v>
      </c>
      <c r="D636" s="2">
        <f>(D615/D612)*BH76</f>
        <v>26120.364107207988</v>
      </c>
      <c r="E636" s="2">
        <f>(E623/E612)*SUM(C636:D636)</f>
        <v>222624.04027393481</v>
      </c>
      <c r="F636" s="2">
        <f>(F624/F612)*BH64</f>
        <v>1297.724049735544</v>
      </c>
      <c r="G636" s="2">
        <f>(G625/G612)*BH77</f>
        <v>0</v>
      </c>
      <c r="H636" s="2">
        <f>(H628/H612)*BH60</f>
        <v>731.39424924279047</v>
      </c>
      <c r="I636" s="2" t="e">
        <f>(I629/I612)*BH78</f>
        <v>#DIV/0!</v>
      </c>
      <c r="J636" s="2" t="e">
        <f>(J630/J612)*BH79</f>
        <v>#DIV/0!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36">
        <v>8560</v>
      </c>
      <c r="B637" s="339" t="s">
        <v>147</v>
      </c>
      <c r="C637" s="2">
        <f>BL71</f>
        <v>241877.33</v>
      </c>
      <c r="D637" s="2">
        <f>(D615/D612)*BL76</f>
        <v>6816.8996078645923</v>
      </c>
      <c r="E637" s="2">
        <f>(E623/E612)*SUM(C637:D637)</f>
        <v>42936.121039646183</v>
      </c>
      <c r="F637" s="2">
        <f>(F624/F612)*BL64</f>
        <v>297.49489988284273</v>
      </c>
      <c r="G637" s="2">
        <f>(G625/G612)*BL77</f>
        <v>0</v>
      </c>
      <c r="H637" s="2">
        <f>(H628/H612)*BL60</f>
        <v>641.22235550052869</v>
      </c>
      <c r="I637" s="2" t="e">
        <f>(I629/I612)*BL78</f>
        <v>#DIV/0!</v>
      </c>
      <c r="J637" s="2" t="e">
        <f>(J630/J612)*BL79</f>
        <v>#DIV/0!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 t="e">
        <f>(I629/I612)*BM78</f>
        <v>#DIV/0!</v>
      </c>
      <c r="J638" s="2" t="e">
        <f>(J630/J612)*BM79</f>
        <v>#DIV/0!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36">
        <v>8660</v>
      </c>
      <c r="B639" s="339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 t="e">
        <f>(I629/I612)*BS78</f>
        <v>#DIV/0!</v>
      </c>
      <c r="J639" s="2" t="e">
        <f>(J630/J612)*BS79</f>
        <v>#DIV/0!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36">
        <v>8670</v>
      </c>
      <c r="B640" s="339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 t="e">
        <f>(I629/I612)*BT78</f>
        <v>#DIV/0!</v>
      </c>
      <c r="J640" s="2" t="e">
        <f>(J630/J612)*BT79</f>
        <v>#DIV/0!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 t="e">
        <f>(I629/I612)*BU78</f>
        <v>#DIV/0!</v>
      </c>
      <c r="J641" s="2" t="e">
        <f>(J630/J612)*BU79</f>
        <v>#DIV/0!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36">
        <v>8690</v>
      </c>
      <c r="B642" s="339" t="s">
        <v>648</v>
      </c>
      <c r="C642" s="2">
        <f>BV71</f>
        <v>407093.09</v>
      </c>
      <c r="D642" s="2">
        <f>(D615/D612)*BV76</f>
        <v>25305.661471146119</v>
      </c>
      <c r="E642" s="2">
        <f>(E623/E612)*SUM(C642:D642)</f>
        <v>74652.014081029207</v>
      </c>
      <c r="F642" s="2">
        <f>(F624/F612)*BV64</f>
        <v>113.63071637555394</v>
      </c>
      <c r="G642" s="2">
        <f>(G625/G612)*BV77</f>
        <v>0</v>
      </c>
      <c r="H642" s="2">
        <f>(H628/H612)*BV60</f>
        <v>905.4760996618794</v>
      </c>
      <c r="I642" s="2" t="e">
        <f>(I629/I612)*BV78</f>
        <v>#DIV/0!</v>
      </c>
      <c r="J642" s="2" t="e">
        <f>(J630/J612)*BV79</f>
        <v>#DIV/0!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36">
        <v>8700</v>
      </c>
      <c r="B643" s="339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 t="e">
        <f>(I629/I612)*BW78</f>
        <v>#DIV/0!</v>
      </c>
      <c r="J643" s="2" t="e">
        <f>(J630/J612)*BW79</f>
        <v>#DIV/0!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 t="e">
        <f>(I629/I612)*BX78</f>
        <v>#DIV/0!</v>
      </c>
      <c r="J644" s="2" t="e">
        <f>(J630/J612)*BX79</f>
        <v>#DIV/0!</v>
      </c>
      <c r="K644" s="2" t="e">
        <f>SUM(C631:J644)</f>
        <v>#DIV/0!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36">
        <v>8720</v>
      </c>
      <c r="B645" s="339" t="s">
        <v>654</v>
      </c>
      <c r="C645" s="2">
        <f>BY71</f>
        <v>294658.03999999998</v>
      </c>
      <c r="D645" s="2">
        <f>(D615/D612)*BY76</f>
        <v>1862.1774538556936</v>
      </c>
      <c r="E645" s="2">
        <f>(E623/E612)*SUM(C645:D645)</f>
        <v>51193.097513261891</v>
      </c>
      <c r="F645" s="2">
        <f>(F624/F612)*BY64</f>
        <v>14.406314213605791</v>
      </c>
      <c r="G645" s="2">
        <f>(G625/G612)*BY77</f>
        <v>0</v>
      </c>
      <c r="H645" s="2">
        <f>(H628/H612)*BY60</f>
        <v>409.5306840794392</v>
      </c>
      <c r="I645" s="2" t="e">
        <f>(I629/I612)*BY78</f>
        <v>#DIV/0!</v>
      </c>
      <c r="J645" s="2" t="e">
        <f>(J630/J612)*BY79</f>
        <v>#DIV/0!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 t="e">
        <f>(I629/I612)*BZ78</f>
        <v>#DIV/0!</v>
      </c>
      <c r="J646" s="2" t="e">
        <f>(J630/J612)*BZ79</f>
        <v>#DIV/0!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36">
        <v>8740</v>
      </c>
      <c r="B647" s="339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 t="e">
        <f>(I629/I612)*CA78</f>
        <v>#DIV/0!</v>
      </c>
      <c r="J647" s="2" t="e">
        <f>(J630/J612)*CA79</f>
        <v>#DIV/0!</v>
      </c>
      <c r="K647" s="2">
        <v>0</v>
      </c>
      <c r="L647" s="2" t="e">
        <f>SUM(C645:K647)</f>
        <v>#DIV/0!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36"/>
      <c r="B648" s="336"/>
      <c r="C648" s="2">
        <f>SUM(C614:C647)</f>
        <v>9624388.7599999979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36">
        <v>6010</v>
      </c>
      <c r="B668" s="330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 t="e">
        <f>(I629/I612)*C78</f>
        <v>#DIV/0!</v>
      </c>
      <c r="J668" s="2" t="e">
        <f>(J630/J612)*C79</f>
        <v>#DIV/0!</v>
      </c>
      <c r="K668" s="2" t="e">
        <f>(K644/K612)*C75</f>
        <v>#DIV/0!</v>
      </c>
      <c r="L668" s="2" t="e">
        <f>(L647/L612)*C80</f>
        <v>#DIV/0!</v>
      </c>
      <c r="M668" s="2" t="e">
        <f t="shared" ref="M668:M713" si="21">ROUND(SUM(D668:L668),0)</f>
        <v>#DIV/0!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 t="e">
        <f>(I629/I612)*D78</f>
        <v>#DIV/0!</v>
      </c>
      <c r="J669" s="2" t="e">
        <f>(J630/J612)*D79</f>
        <v>#DIV/0!</v>
      </c>
      <c r="K669" s="2" t="e">
        <f>(K644/K612)*D75</f>
        <v>#DIV/0!</v>
      </c>
      <c r="L669" s="2" t="e">
        <f>(L647/L612)*D80</f>
        <v>#DIV/0!</v>
      </c>
      <c r="M669" s="2" t="e">
        <f t="shared" si="21"/>
        <v>#DIV/0!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36">
        <v>6070</v>
      </c>
      <c r="B670" s="330" t="s">
        <v>665</v>
      </c>
      <c r="C670" s="2">
        <f>E71</f>
        <v>2845351.9199999995</v>
      </c>
      <c r="D670" s="2">
        <f>(D615/D612)*E76</f>
        <v>149423.11408750998</v>
      </c>
      <c r="E670" s="2">
        <f>(E623/E612)*SUM(C670:D670)</f>
        <v>517036.61782921216</v>
      </c>
      <c r="F670" s="2">
        <f>(F624/F612)*E64</f>
        <v>4775.0980903762056</v>
      </c>
      <c r="G670" s="2">
        <f>(G625/G612)*E77</f>
        <v>716943.18663014832</v>
      </c>
      <c r="H670" s="2">
        <f>(H628/H612)*E60</f>
        <v>2340.7120750595473</v>
      </c>
      <c r="I670" s="2" t="e">
        <f>(I629/I612)*E78</f>
        <v>#DIV/0!</v>
      </c>
      <c r="J670" s="2" t="e">
        <f>(J630/J612)*E79</f>
        <v>#DIV/0!</v>
      </c>
      <c r="K670" s="2" t="e">
        <f>(K644/K612)*E75</f>
        <v>#DIV/0!</v>
      </c>
      <c r="L670" s="2" t="e">
        <f>(L647/L612)*E80</f>
        <v>#DIV/0!</v>
      </c>
      <c r="M670" s="2" t="e">
        <f t="shared" si="21"/>
        <v>#DIV/0!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 t="e">
        <f>(I629/I612)*F78</f>
        <v>#DIV/0!</v>
      </c>
      <c r="J671" s="2" t="e">
        <f>(J630/J612)*F79</f>
        <v>#DIV/0!</v>
      </c>
      <c r="K671" s="2" t="e">
        <f>(K644/K612)*F75</f>
        <v>#DIV/0!</v>
      </c>
      <c r="L671" s="2" t="e">
        <f>(L647/L612)*F80</f>
        <v>#DIV/0!</v>
      </c>
      <c r="M671" s="2" t="e">
        <f t="shared" si="21"/>
        <v>#DIV/0!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 t="e">
        <f>(I629/I612)*G78</f>
        <v>#DIV/0!</v>
      </c>
      <c r="J672" s="2" t="e">
        <f>(J630/J612)*G79</f>
        <v>#DIV/0!</v>
      </c>
      <c r="K672" s="2" t="e">
        <f>(K644/K612)*G75</f>
        <v>#DIV/0!</v>
      </c>
      <c r="L672" s="2" t="e">
        <f>(L647/L612)*G80</f>
        <v>#DIV/0!</v>
      </c>
      <c r="M672" s="2" t="e">
        <f t="shared" si="21"/>
        <v>#DIV/0!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 t="e">
        <f>(I629/I612)*H78</f>
        <v>#DIV/0!</v>
      </c>
      <c r="J673" s="2" t="e">
        <f>(J630/J612)*H79</f>
        <v>#DIV/0!</v>
      </c>
      <c r="K673" s="2" t="e">
        <f>(K644/K612)*H75</f>
        <v>#DIV/0!</v>
      </c>
      <c r="L673" s="2" t="e">
        <f>(L647/L612)*H80</f>
        <v>#DIV/0!</v>
      </c>
      <c r="M673" s="2" t="e">
        <f t="shared" si="21"/>
        <v>#DIV/0!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 t="e">
        <f>(I629/I612)*I78</f>
        <v>#DIV/0!</v>
      </c>
      <c r="J674" s="2" t="e">
        <f>(J630/J612)*I79</f>
        <v>#DIV/0!</v>
      </c>
      <c r="K674" s="2" t="e">
        <f>(K644/K612)*I75</f>
        <v>#DIV/0!</v>
      </c>
      <c r="L674" s="2" t="e">
        <f>(L647/L612)*I80</f>
        <v>#DIV/0!</v>
      </c>
      <c r="M674" s="2" t="e">
        <f t="shared" si="21"/>
        <v>#DIV/0!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36">
        <v>6170</v>
      </c>
      <c r="B675" s="33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 t="e">
        <f>(I629/I612)*J78</f>
        <v>#DIV/0!</v>
      </c>
      <c r="J675" s="2" t="e">
        <f>(J630/J612)*J79</f>
        <v>#DIV/0!</v>
      </c>
      <c r="K675" s="2" t="e">
        <f>(K644/K612)*J75</f>
        <v>#DIV/0!</v>
      </c>
      <c r="L675" s="2" t="e">
        <f>(L647/L612)*J80</f>
        <v>#DIV/0!</v>
      </c>
      <c r="M675" s="2" t="e">
        <f t="shared" si="21"/>
        <v>#DIV/0!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 t="e">
        <f>(I629/I612)*K78</f>
        <v>#DIV/0!</v>
      </c>
      <c r="J676" s="2" t="e">
        <f>(J630/J612)*K79</f>
        <v>#DIV/0!</v>
      </c>
      <c r="K676" s="2" t="e">
        <f>(K644/K612)*K75</f>
        <v>#DIV/0!</v>
      </c>
      <c r="L676" s="2" t="e">
        <f>(L647/L612)*K80</f>
        <v>#DIV/0!</v>
      </c>
      <c r="M676" s="2" t="e">
        <f t="shared" si="21"/>
        <v>#DIV/0!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 t="e">
        <f>(I629/I612)*L78</f>
        <v>#DIV/0!</v>
      </c>
      <c r="J677" s="2" t="e">
        <f>(J630/J612)*L79</f>
        <v>#DIV/0!</v>
      </c>
      <c r="K677" s="2" t="e">
        <f>(K644/K612)*L75</f>
        <v>#DIV/0!</v>
      </c>
      <c r="L677" s="2" t="e">
        <f>(L647/L612)*L80</f>
        <v>#DIV/0!</v>
      </c>
      <c r="M677" s="2" t="e">
        <f t="shared" si="21"/>
        <v>#DIV/0!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36">
        <v>6330</v>
      </c>
      <c r="B678" s="330" t="s">
        <v>678</v>
      </c>
      <c r="C678" s="2">
        <f>M71</f>
        <v>544368.03999999992</v>
      </c>
      <c r="D678" s="2">
        <f>(D615/D612)*M76</f>
        <v>0</v>
      </c>
      <c r="E678" s="2">
        <f>(E623/E612)*SUM(C678:D678)</f>
        <v>93983.089565081784</v>
      </c>
      <c r="F678" s="2">
        <f>(F624/F612)*M64</f>
        <v>2847.0188447874525</v>
      </c>
      <c r="G678" s="2">
        <f>(G625/G612)*M77</f>
        <v>0</v>
      </c>
      <c r="H678" s="2">
        <f>(H628/H612)*M60</f>
        <v>763.95632198305168</v>
      </c>
      <c r="I678" s="2" t="e">
        <f>(I629/I612)*M78</f>
        <v>#DIV/0!</v>
      </c>
      <c r="J678" s="2" t="e">
        <f>(J630/J612)*M79</f>
        <v>#DIV/0!</v>
      </c>
      <c r="K678" s="2" t="e">
        <f>(K644/K612)*M75</f>
        <v>#DIV/0!</v>
      </c>
      <c r="L678" s="2" t="e">
        <f>(L647/L612)*M80</f>
        <v>#DIV/0!</v>
      </c>
      <c r="M678" s="2" t="e">
        <f t="shared" si="21"/>
        <v>#DIV/0!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36">
        <v>6400</v>
      </c>
      <c r="B679" s="330" t="s">
        <v>680</v>
      </c>
      <c r="C679" s="2">
        <f>N71</f>
        <v>335559.51999999996</v>
      </c>
      <c r="D679" s="2">
        <f>(D615/D612)*N76</f>
        <v>0</v>
      </c>
      <c r="E679" s="2">
        <f>(E623/E612)*SUM(C679:D679)</f>
        <v>57933.085900075719</v>
      </c>
      <c r="F679" s="2">
        <f>(F624/F612)*N64</f>
        <v>8.3707431156151166</v>
      </c>
      <c r="G679" s="2">
        <f>(G625/G612)*N77</f>
        <v>0</v>
      </c>
      <c r="H679" s="2">
        <f>(H628/H612)*N60</f>
        <v>310.59207844556857</v>
      </c>
      <c r="I679" s="2" t="e">
        <f>(I629/I612)*N78</f>
        <v>#DIV/0!</v>
      </c>
      <c r="J679" s="2" t="e">
        <f>(J630/J612)*N79</f>
        <v>#DIV/0!</v>
      </c>
      <c r="K679" s="2" t="e">
        <f>(K644/K612)*N75</f>
        <v>#DIV/0!</v>
      </c>
      <c r="L679" s="2" t="e">
        <f>(L647/L612)*N80</f>
        <v>#DIV/0!</v>
      </c>
      <c r="M679" s="2" t="e">
        <f t="shared" si="21"/>
        <v>#DIV/0!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36">
        <v>7010</v>
      </c>
      <c r="B680" s="330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 t="e">
        <f>(I629/I612)*O78</f>
        <v>#DIV/0!</v>
      </c>
      <c r="J680" s="2" t="e">
        <f>(J630/J612)*O79</f>
        <v>#DIV/0!</v>
      </c>
      <c r="K680" s="2" t="e">
        <f>(K644/K612)*O75</f>
        <v>#DIV/0!</v>
      </c>
      <c r="L680" s="2" t="e">
        <f>(L647/L612)*O80</f>
        <v>#DIV/0!</v>
      </c>
      <c r="M680" s="2" t="e">
        <f t="shared" si="21"/>
        <v>#DIV/0!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36">
        <v>7020</v>
      </c>
      <c r="B681" s="330" t="s">
        <v>684</v>
      </c>
      <c r="C681" s="2">
        <f>P71</f>
        <v>1572299.72</v>
      </c>
      <c r="D681" s="2">
        <f>(D615/D612)*P76</f>
        <v>81437.010437367746</v>
      </c>
      <c r="E681" s="2">
        <f>(E623/E612)*SUM(C681:D681)</f>
        <v>285511.41109195288</v>
      </c>
      <c r="F681" s="2">
        <f>(F624/F612)*P64</f>
        <v>7027.1926577038948</v>
      </c>
      <c r="G681" s="2">
        <f>(G625/G612)*P77</f>
        <v>0</v>
      </c>
      <c r="H681" s="2">
        <f>(H628/H612)*P60</f>
        <v>1010.6766423611848</v>
      </c>
      <c r="I681" s="2" t="e">
        <f>(I629/I612)*P78</f>
        <v>#DIV/0!</v>
      </c>
      <c r="J681" s="2" t="e">
        <f>(J630/J612)*P79</f>
        <v>#DIV/0!</v>
      </c>
      <c r="K681" s="2" t="e">
        <f>(K644/K612)*P75</f>
        <v>#DIV/0!</v>
      </c>
      <c r="L681" s="2" t="e">
        <f>(L647/L612)*P80</f>
        <v>#DIV/0!</v>
      </c>
      <c r="M681" s="2" t="e">
        <f t="shared" si="21"/>
        <v>#DIV/0!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36">
        <v>7030</v>
      </c>
      <c r="B682" s="330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 t="e">
        <f>(I629/I612)*Q78</f>
        <v>#DIV/0!</v>
      </c>
      <c r="J682" s="2" t="e">
        <f>(J630/J612)*Q79</f>
        <v>#DIV/0!</v>
      </c>
      <c r="K682" s="2" t="e">
        <f>(K644/K612)*Q75</f>
        <v>#DIV/0!</v>
      </c>
      <c r="L682" s="2" t="e">
        <f>(L647/L612)*Q80</f>
        <v>#DIV/0!</v>
      </c>
      <c r="M682" s="2" t="e">
        <f t="shared" si="21"/>
        <v>#DIV/0!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36">
        <v>7040</v>
      </c>
      <c r="B683" s="330" t="s">
        <v>107</v>
      </c>
      <c r="C683" s="2">
        <f>R71</f>
        <v>293047.01999999996</v>
      </c>
      <c r="D683" s="2">
        <f>(D615/D612)*R76</f>
        <v>0</v>
      </c>
      <c r="E683" s="2">
        <f>(E623/E612)*SUM(C683:D683)</f>
        <v>50593.463068552504</v>
      </c>
      <c r="F683" s="2">
        <f>(F624/F612)*R64</f>
        <v>575.07155583338624</v>
      </c>
      <c r="G683" s="2">
        <f>(G625/G612)*R77</f>
        <v>0</v>
      </c>
      <c r="H683" s="2">
        <f>(H628/H612)*R60</f>
        <v>112.7148671778273</v>
      </c>
      <c r="I683" s="2" t="e">
        <f>(I629/I612)*R78</f>
        <v>#DIV/0!</v>
      </c>
      <c r="J683" s="2" t="e">
        <f>(J630/J612)*R79</f>
        <v>#DIV/0!</v>
      </c>
      <c r="K683" s="2" t="e">
        <f>(K644/K612)*R75</f>
        <v>#DIV/0!</v>
      </c>
      <c r="L683" s="2" t="e">
        <f>(L647/L612)*R80</f>
        <v>#DIV/0!</v>
      </c>
      <c r="M683" s="2" t="e">
        <f t="shared" si="21"/>
        <v>#DIV/0!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36">
        <v>7050</v>
      </c>
      <c r="B684" s="330" t="s">
        <v>689</v>
      </c>
      <c r="C684" s="2">
        <f>S71</f>
        <v>0</v>
      </c>
      <c r="D684" s="2">
        <f>(D615/D612)*S76</f>
        <v>0</v>
      </c>
      <c r="E684" s="2">
        <f>(E623/E612)*SUM(C684:D684)</f>
        <v>0</v>
      </c>
      <c r="F684" s="2">
        <f>(F624/F612)*S64</f>
        <v>0</v>
      </c>
      <c r="G684" s="2">
        <f>(G625/G612)*S77</f>
        <v>0</v>
      </c>
      <c r="H684" s="2">
        <f>(H628/H612)*S60</f>
        <v>0</v>
      </c>
      <c r="I684" s="2" t="e">
        <f>(I629/I612)*S78</f>
        <v>#DIV/0!</v>
      </c>
      <c r="J684" s="2" t="e">
        <f>(J630/J612)*S79</f>
        <v>#DIV/0!</v>
      </c>
      <c r="K684" s="2" t="e">
        <f>(K644/K612)*S75</f>
        <v>#DIV/0!</v>
      </c>
      <c r="L684" s="2" t="e">
        <f>(L647/L612)*S80</f>
        <v>#DIV/0!</v>
      </c>
      <c r="M684" s="2" t="e">
        <f t="shared" si="21"/>
        <v>#DIV/0!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36">
        <v>7060</v>
      </c>
      <c r="B685" s="330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 t="e">
        <f>(I629/I612)*T78</f>
        <v>#DIV/0!</v>
      </c>
      <c r="J685" s="2" t="e">
        <f>(J630/J612)*T79</f>
        <v>#DIV/0!</v>
      </c>
      <c r="K685" s="2" t="e">
        <f>(K644/K612)*T75</f>
        <v>#DIV/0!</v>
      </c>
      <c r="L685" s="2" t="e">
        <f>(L647/L612)*T80</f>
        <v>#DIV/0!</v>
      </c>
      <c r="M685" s="2" t="e">
        <f t="shared" si="21"/>
        <v>#DIV/0!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36">
        <v>7070</v>
      </c>
      <c r="B686" s="330" t="s">
        <v>109</v>
      </c>
      <c r="C686" s="2">
        <f>U71</f>
        <v>1596606.72</v>
      </c>
      <c r="D686" s="2">
        <f>(D615/D612)*U76</f>
        <v>29661.826586415689</v>
      </c>
      <c r="E686" s="2">
        <f>(E623/E612)*SUM(C686:D686)</f>
        <v>280769.13271893497</v>
      </c>
      <c r="F686" s="2">
        <f>(F624/F612)*U64</f>
        <v>25194.587125913113</v>
      </c>
      <c r="G686" s="2">
        <f>(G625/G612)*U77</f>
        <v>0</v>
      </c>
      <c r="H686" s="2">
        <f>(H628/H612)*U60</f>
        <v>1158.4583571054472</v>
      </c>
      <c r="I686" s="2" t="e">
        <f>(I629/I612)*U78</f>
        <v>#DIV/0!</v>
      </c>
      <c r="J686" s="2" t="e">
        <f>(J630/J612)*U79</f>
        <v>#DIV/0!</v>
      </c>
      <c r="K686" s="2" t="e">
        <f>(K644/K612)*U75</f>
        <v>#DIV/0!</v>
      </c>
      <c r="L686" s="2" t="e">
        <f>(L647/L612)*U80</f>
        <v>#DIV/0!</v>
      </c>
      <c r="M686" s="2" t="e">
        <f t="shared" si="21"/>
        <v>#DIV/0!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36">
        <v>7110</v>
      </c>
      <c r="B687" s="330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 t="e">
        <f>(I629/I612)*V78</f>
        <v>#DIV/0!</v>
      </c>
      <c r="J687" s="2" t="e">
        <f>(J630/J612)*V79</f>
        <v>#DIV/0!</v>
      </c>
      <c r="K687" s="2" t="e">
        <f>(K644/K612)*V75</f>
        <v>#DIV/0!</v>
      </c>
      <c r="L687" s="2" t="e">
        <f>(L647/L612)*V80</f>
        <v>#DIV/0!</v>
      </c>
      <c r="M687" s="2" t="e">
        <f t="shared" si="21"/>
        <v>#DIV/0!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36">
        <v>7120</v>
      </c>
      <c r="B688" s="330" t="s">
        <v>696</v>
      </c>
      <c r="C688" s="2">
        <f>W71</f>
        <v>288434.71999999997</v>
      </c>
      <c r="D688" s="2">
        <f>(D615/D612)*W76</f>
        <v>0</v>
      </c>
      <c r="E688" s="2">
        <f>(E623/E612)*SUM(C688:D688)</f>
        <v>49797.166864240025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 t="e">
        <f>(I629/I612)*W78</f>
        <v>#DIV/0!</v>
      </c>
      <c r="J688" s="2" t="e">
        <f>(J630/J612)*W79</f>
        <v>#DIV/0!</v>
      </c>
      <c r="K688" s="2" t="e">
        <f>(K644/K612)*W75</f>
        <v>#DIV/0!</v>
      </c>
      <c r="L688" s="2" t="e">
        <f>(L647/L612)*W80</f>
        <v>#DIV/0!</v>
      </c>
      <c r="M688" s="2" t="e">
        <f t="shared" si="21"/>
        <v>#DIV/0!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36">
        <v>7130</v>
      </c>
      <c r="B689" s="330" t="s">
        <v>698</v>
      </c>
      <c r="C689" s="2">
        <f>X71</f>
        <v>366231.07999999996</v>
      </c>
      <c r="D689" s="2">
        <f>(D615/D612)*X76</f>
        <v>10325.108918253443</v>
      </c>
      <c r="E689" s="2">
        <f>(E623/E612)*SUM(C689:D689)</f>
        <v>65011.00621077988</v>
      </c>
      <c r="F689" s="2">
        <f>(F624/F612)*X64</f>
        <v>3002.0102482424209</v>
      </c>
      <c r="G689" s="2">
        <f>(G625/G612)*X77</f>
        <v>0</v>
      </c>
      <c r="H689" s="2">
        <f>(H628/H612)*X60</f>
        <v>186.60572454995852</v>
      </c>
      <c r="I689" s="2" t="e">
        <f>(I629/I612)*X78</f>
        <v>#DIV/0!</v>
      </c>
      <c r="J689" s="2" t="e">
        <f>(J630/J612)*X79</f>
        <v>#DIV/0!</v>
      </c>
      <c r="K689" s="2" t="e">
        <f>(K644/K612)*X75</f>
        <v>#DIV/0!</v>
      </c>
      <c r="L689" s="2" t="e">
        <f>(L647/L612)*X80</f>
        <v>#DIV/0!</v>
      </c>
      <c r="M689" s="2" t="e">
        <f t="shared" si="21"/>
        <v>#DIV/0!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36">
        <v>7140</v>
      </c>
      <c r="B690" s="330" t="s">
        <v>1249</v>
      </c>
      <c r="C690" s="2">
        <f>Y71</f>
        <v>1144562.3999999999</v>
      </c>
      <c r="D690" s="2">
        <f>(D615/D612)*Y76</f>
        <v>37526.201012074111</v>
      </c>
      <c r="E690" s="2">
        <f>(E623/E612)*SUM(C690:D690)</f>
        <v>204083.13989700787</v>
      </c>
      <c r="F690" s="2">
        <f>(F624/F612)*Y64</f>
        <v>1092.051142649673</v>
      </c>
      <c r="G690" s="2">
        <f>(G625/G612)*Y77</f>
        <v>0</v>
      </c>
      <c r="H690" s="2">
        <f>(H628/H612)*Y60</f>
        <v>938.03817240214062</v>
      </c>
      <c r="I690" s="2" t="e">
        <f>(I629/I612)*Y78</f>
        <v>#DIV/0!</v>
      </c>
      <c r="J690" s="2" t="e">
        <f>(J630/J612)*Y79</f>
        <v>#DIV/0!</v>
      </c>
      <c r="K690" s="2" t="e">
        <f>(K644/K612)*Y75</f>
        <v>#DIV/0!</v>
      </c>
      <c r="L690" s="2" t="e">
        <f>(L647/L612)*Y80</f>
        <v>#DIV/0!</v>
      </c>
      <c r="M690" s="2" t="e">
        <f t="shared" si="21"/>
        <v>#DIV/0!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36">
        <v>7150</v>
      </c>
      <c r="B691" s="330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 t="e">
        <f>(I629/I612)*Z78</f>
        <v>#DIV/0!</v>
      </c>
      <c r="J691" s="2" t="e">
        <f>(J630/J612)*Z79</f>
        <v>#DIV/0!</v>
      </c>
      <c r="K691" s="2" t="e">
        <f>(K644/K612)*Z75</f>
        <v>#DIV/0!</v>
      </c>
      <c r="L691" s="2" t="e">
        <f>(L647/L612)*Z80</f>
        <v>#DIV/0!</v>
      </c>
      <c r="M691" s="2" t="e">
        <f t="shared" si="21"/>
        <v>#DIV/0!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36">
        <v>7160</v>
      </c>
      <c r="B692" s="330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 t="e">
        <f>(I629/I612)*AA78</f>
        <v>#DIV/0!</v>
      </c>
      <c r="J692" s="2" t="e">
        <f>(J630/J612)*AA79</f>
        <v>#DIV/0!</v>
      </c>
      <c r="K692" s="2" t="e">
        <f>(K644/K612)*AA75</f>
        <v>#DIV/0!</v>
      </c>
      <c r="L692" s="2" t="e">
        <f>(L647/L612)*AA80</f>
        <v>#DIV/0!</v>
      </c>
      <c r="M692" s="2" t="e">
        <f t="shared" si="21"/>
        <v>#DIV/0!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36">
        <v>7170</v>
      </c>
      <c r="B693" s="330" t="s">
        <v>115</v>
      </c>
      <c r="C693" s="2">
        <f>AB71</f>
        <v>1680863.97</v>
      </c>
      <c r="D693" s="2">
        <f>(D615/D612)*AB76</f>
        <v>7382.2034777850704</v>
      </c>
      <c r="E693" s="2">
        <f>(E623/E612)*SUM(C693:D693)</f>
        <v>291469.33631494839</v>
      </c>
      <c r="F693" s="2">
        <f>(F624/F612)*AB64</f>
        <v>43752.860817850735</v>
      </c>
      <c r="G693" s="2">
        <f>(G625/G612)*AB77</f>
        <v>0</v>
      </c>
      <c r="H693" s="2">
        <f>(H628/H612)*AB60</f>
        <v>588.62208415087593</v>
      </c>
      <c r="I693" s="2" t="e">
        <f>(I629/I612)*AB78</f>
        <v>#DIV/0!</v>
      </c>
      <c r="J693" s="2" t="e">
        <f>(J630/J612)*AB79</f>
        <v>#DIV/0!</v>
      </c>
      <c r="K693" s="2" t="e">
        <f>(K644/K612)*AB75</f>
        <v>#DIV/0!</v>
      </c>
      <c r="L693" s="2" t="e">
        <f>(L647/L612)*AB80</f>
        <v>#DIV/0!</v>
      </c>
      <c r="M693" s="2" t="e">
        <f t="shared" si="21"/>
        <v>#DIV/0!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36">
        <v>7180</v>
      </c>
      <c r="B694" s="330" t="s">
        <v>706</v>
      </c>
      <c r="C694" s="2">
        <f>AC71</f>
        <v>80573</v>
      </c>
      <c r="D694" s="2">
        <f>(D615/D612)*AC76</f>
        <v>0</v>
      </c>
      <c r="E694" s="2">
        <f>(E623/E612)*SUM(C694:D694)</f>
        <v>13910.624649322424</v>
      </c>
      <c r="F694" s="2">
        <f>(F624/F612)*AC64</f>
        <v>143.52392578240222</v>
      </c>
      <c r="G694" s="2">
        <f>(G625/G612)*AC77</f>
        <v>0</v>
      </c>
      <c r="H694" s="2">
        <f>(H628/H612)*AC60</f>
        <v>97.686218220783658</v>
      </c>
      <c r="I694" s="2" t="e">
        <f>(I629/I612)*AC78</f>
        <v>#DIV/0!</v>
      </c>
      <c r="J694" s="2" t="e">
        <f>(J630/J612)*AC79</f>
        <v>#DIV/0!</v>
      </c>
      <c r="K694" s="2" t="e">
        <f>(K644/K612)*AC75</f>
        <v>#DIV/0!</v>
      </c>
      <c r="L694" s="2" t="e">
        <f>(L647/L612)*AC80</f>
        <v>#DIV/0!</v>
      </c>
      <c r="M694" s="2" t="e">
        <f t="shared" si="21"/>
        <v>#DIV/0!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 t="e">
        <f>(I629/I612)*AD78</f>
        <v>#DIV/0!</v>
      </c>
      <c r="J695" s="2" t="e">
        <f>(J630/J612)*AD79</f>
        <v>#DIV/0!</v>
      </c>
      <c r="K695" s="2" t="e">
        <f>(K644/K612)*AD75</f>
        <v>#DIV/0!</v>
      </c>
      <c r="L695" s="2" t="e">
        <f>(L647/L612)*AD80</f>
        <v>#DIV/0!</v>
      </c>
      <c r="M695" s="2" t="e">
        <f t="shared" si="21"/>
        <v>#DIV/0!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36">
        <v>7200</v>
      </c>
      <c r="B696" s="330" t="s">
        <v>709</v>
      </c>
      <c r="C696" s="2">
        <f>AE71</f>
        <v>1043327.97</v>
      </c>
      <c r="D696" s="2">
        <f>(D615/D612)*AE76</f>
        <v>71693.831973444205</v>
      </c>
      <c r="E696" s="2">
        <f>(E623/E612)*SUM(C696:D696)</f>
        <v>192504.30991850497</v>
      </c>
      <c r="F696" s="2">
        <f>(F624/F612)*AE64</f>
        <v>1207.1314057767377</v>
      </c>
      <c r="G696" s="2">
        <f>(G625/G612)*AE77</f>
        <v>0</v>
      </c>
      <c r="H696" s="2">
        <f>(H628/H612)*AE60</f>
        <v>1249.8826382607961</v>
      </c>
      <c r="I696" s="2" t="e">
        <f>(I629/I612)*AE78</f>
        <v>#DIV/0!</v>
      </c>
      <c r="J696" s="2" t="e">
        <f>(J630/J612)*AE79</f>
        <v>#DIV/0!</v>
      </c>
      <c r="K696" s="2" t="e">
        <f>(K644/K612)*AE75</f>
        <v>#DIV/0!</v>
      </c>
      <c r="L696" s="2" t="e">
        <f>(L647/L612)*AE80</f>
        <v>#DIV/0!</v>
      </c>
      <c r="M696" s="2" t="e">
        <f t="shared" si="21"/>
        <v>#DIV/0!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 t="e">
        <f>(I629/I612)*AF78</f>
        <v>#DIV/0!</v>
      </c>
      <c r="J697" s="2" t="e">
        <f>(J630/J612)*AF79</f>
        <v>#DIV/0!</v>
      </c>
      <c r="K697" s="2" t="e">
        <f>(K644/K612)*AF75</f>
        <v>#DIV/0!</v>
      </c>
      <c r="L697" s="2" t="e">
        <f>(L647/L612)*AF80</f>
        <v>#DIV/0!</v>
      </c>
      <c r="M697" s="2" t="e">
        <f t="shared" si="21"/>
        <v>#DIV/0!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36">
        <v>7230</v>
      </c>
      <c r="B698" s="330" t="s">
        <v>713</v>
      </c>
      <c r="C698" s="2">
        <f>AG71</f>
        <v>2478266.3199999998</v>
      </c>
      <c r="D698" s="2">
        <f>(D615/D612)*AG76</f>
        <v>34151.004376960664</v>
      </c>
      <c r="E698" s="2">
        <f>(E623/E612)*SUM(C698:D698)</f>
        <v>433759.37797851436</v>
      </c>
      <c r="F698" s="2">
        <f>(F624/F612)*AG64</f>
        <v>2789.4816670983678</v>
      </c>
      <c r="G698" s="2">
        <f>(G625/G612)*AG77</f>
        <v>0</v>
      </c>
      <c r="H698" s="2">
        <f>(H628/H612)*AG60</f>
        <v>1614.3273754691045</v>
      </c>
      <c r="I698" s="2" t="e">
        <f>(I629/I612)*AG78</f>
        <v>#DIV/0!</v>
      </c>
      <c r="J698" s="2" t="e">
        <f>(J630/J612)*AG79</f>
        <v>#DIV/0!</v>
      </c>
      <c r="K698" s="2" t="e">
        <f>(K644/K612)*AG75</f>
        <v>#DIV/0!</v>
      </c>
      <c r="L698" s="2" t="e">
        <f>(L647/L612)*AG80</f>
        <v>#DIV/0!</v>
      </c>
      <c r="M698" s="2" t="e">
        <f t="shared" si="21"/>
        <v>#DIV/0!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 t="e">
        <f>(I629/I612)*AH78</f>
        <v>#DIV/0!</v>
      </c>
      <c r="J699" s="2" t="e">
        <f>(J630/J612)*AH79</f>
        <v>#DIV/0!</v>
      </c>
      <c r="K699" s="2" t="e">
        <f>(K644/K612)*AH75</f>
        <v>#DIV/0!</v>
      </c>
      <c r="L699" s="2" t="e">
        <f>(L647/L612)*AH80</f>
        <v>#DIV/0!</v>
      </c>
      <c r="M699" s="2" t="e">
        <f t="shared" si="21"/>
        <v>#DIV/0!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 t="e">
        <f>(I629/I612)*AI78</f>
        <v>#DIV/0!</v>
      </c>
      <c r="J700" s="2" t="e">
        <f>(J630/J612)*AI79</f>
        <v>#DIV/0!</v>
      </c>
      <c r="K700" s="2" t="e">
        <f>(K644/K612)*AI75</f>
        <v>#DIV/0!</v>
      </c>
      <c r="L700" s="2" t="e">
        <f>(L647/L612)*AI80</f>
        <v>#DIV/0!</v>
      </c>
      <c r="M700" s="2" t="e">
        <f t="shared" si="21"/>
        <v>#DIV/0!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36">
        <v>7260</v>
      </c>
      <c r="B701" s="330" t="s">
        <v>121</v>
      </c>
      <c r="C701" s="2">
        <f>AJ71</f>
        <v>4756986.7399999993</v>
      </c>
      <c r="D701" s="2">
        <f>(D615/D612)*AJ76</f>
        <v>199502.38632870058</v>
      </c>
      <c r="E701" s="2">
        <f>(E623/E612)*SUM(C701:D701)</f>
        <v>855719.15920726035</v>
      </c>
      <c r="F701" s="2">
        <f>(F624/F612)*AJ64</f>
        <v>10240.938237534245</v>
      </c>
      <c r="G701" s="2">
        <f>(G625/G612)*AJ77</f>
        <v>0</v>
      </c>
      <c r="H701" s="2">
        <f>(H628/H612)*AJ60</f>
        <v>4953.1922187589662</v>
      </c>
      <c r="I701" s="2" t="e">
        <f>(I629/I612)*AJ78</f>
        <v>#DIV/0!</v>
      </c>
      <c r="J701" s="2" t="e">
        <f>(J630/J612)*AJ79</f>
        <v>#DIV/0!</v>
      </c>
      <c r="K701" s="2" t="e">
        <f>(K644/K612)*AJ75</f>
        <v>#DIV/0!</v>
      </c>
      <c r="L701" s="2" t="e">
        <f>(L647/L612)*AJ80</f>
        <v>#DIV/0!</v>
      </c>
      <c r="M701" s="2" t="e">
        <f t="shared" si="21"/>
        <v>#DIV/0!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 t="e">
        <f>(I629/I612)*AK78</f>
        <v>#DIV/0!</v>
      </c>
      <c r="J702" s="2" t="e">
        <f>(J630/J612)*AK79</f>
        <v>#DIV/0!</v>
      </c>
      <c r="K702" s="2" t="e">
        <f>(K644/K612)*AK75</f>
        <v>#DIV/0!</v>
      </c>
      <c r="L702" s="2" t="e">
        <f>(L647/L612)*AK80</f>
        <v>#DIV/0!</v>
      </c>
      <c r="M702" s="2" t="e">
        <f t="shared" si="21"/>
        <v>#DIV/0!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36">
        <v>7320</v>
      </c>
      <c r="B703" s="330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 t="e">
        <f>(I629/I612)*AL78</f>
        <v>#DIV/0!</v>
      </c>
      <c r="J703" s="2" t="e">
        <f>(J630/J612)*AL79</f>
        <v>#DIV/0!</v>
      </c>
      <c r="K703" s="2" t="e">
        <f>(K644/K612)*AL75</f>
        <v>#DIV/0!</v>
      </c>
      <c r="L703" s="2" t="e">
        <f>(L647/L612)*AL80</f>
        <v>#DIV/0!</v>
      </c>
      <c r="M703" s="2" t="e">
        <f t="shared" si="21"/>
        <v>#DIV/0!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 t="e">
        <f>(I629/I612)*AM78</f>
        <v>#DIV/0!</v>
      </c>
      <c r="J704" s="2" t="e">
        <f>(J630/J612)*AM79</f>
        <v>#DIV/0!</v>
      </c>
      <c r="K704" s="2" t="e">
        <f>(K644/K612)*AM75</f>
        <v>#DIV/0!</v>
      </c>
      <c r="L704" s="2" t="e">
        <f>(L647/L612)*AM80</f>
        <v>#DIV/0!</v>
      </c>
      <c r="M704" s="2" t="e">
        <f t="shared" si="21"/>
        <v>#DIV/0!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 t="e">
        <f>(I629/I612)*AN78</f>
        <v>#DIV/0!</v>
      </c>
      <c r="J705" s="2" t="e">
        <f>(J630/J612)*AN79</f>
        <v>#DIV/0!</v>
      </c>
      <c r="K705" s="2" t="e">
        <f>(K644/K612)*AN75</f>
        <v>#DIV/0!</v>
      </c>
      <c r="L705" s="2" t="e">
        <f>(L647/L612)*AN80</f>
        <v>#DIV/0!</v>
      </c>
      <c r="M705" s="2" t="e">
        <f t="shared" si="21"/>
        <v>#DIV/0!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 t="e">
        <f>(I629/I612)*AO78</f>
        <v>#DIV/0!</v>
      </c>
      <c r="J706" s="2" t="e">
        <f>(J630/J612)*AO79</f>
        <v>#DIV/0!</v>
      </c>
      <c r="K706" s="2" t="e">
        <f>(K644/K612)*AO75</f>
        <v>#DIV/0!</v>
      </c>
      <c r="L706" s="2" t="e">
        <f>(L647/L612)*AO80</f>
        <v>#DIV/0!</v>
      </c>
      <c r="M706" s="2" t="e">
        <f t="shared" si="21"/>
        <v>#DIV/0!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 t="e">
        <f>(I629/I612)*AP78</f>
        <v>#DIV/0!</v>
      </c>
      <c r="J707" s="2" t="e">
        <f>(J630/J612)*AP79</f>
        <v>#DIV/0!</v>
      </c>
      <c r="K707" s="2" t="e">
        <f>(K644/K612)*AP75</f>
        <v>#DIV/0!</v>
      </c>
      <c r="L707" s="2" t="e">
        <f>(L647/L612)*AP80</f>
        <v>#DIV/0!</v>
      </c>
      <c r="M707" s="2" t="e">
        <f t="shared" si="21"/>
        <v>#DIV/0!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 t="e">
        <f>(I629/I612)*AQ78</f>
        <v>#DIV/0!</v>
      </c>
      <c r="J708" s="2" t="e">
        <f>(J630/J612)*AQ79</f>
        <v>#DIV/0!</v>
      </c>
      <c r="K708" s="2" t="e">
        <f>(K644/K612)*AQ75</f>
        <v>#DIV/0!</v>
      </c>
      <c r="L708" s="2" t="e">
        <f>(L647/L612)*AQ80</f>
        <v>#DIV/0!</v>
      </c>
      <c r="M708" s="2" t="e">
        <f t="shared" si="21"/>
        <v>#DIV/0!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36">
        <v>7400</v>
      </c>
      <c r="B709" s="330" t="s">
        <v>733</v>
      </c>
      <c r="C709" s="2">
        <f>AR71</f>
        <v>128026.74</v>
      </c>
      <c r="D709" s="2">
        <f>(D615/D612)*AR76</f>
        <v>12004.393943605453</v>
      </c>
      <c r="E709" s="2">
        <f>(E623/E612)*SUM(C709:D709)</f>
        <v>24175.847287658253</v>
      </c>
      <c r="F709" s="2">
        <f>(F624/F612)*AR64</f>
        <v>355.170641136911</v>
      </c>
      <c r="G709" s="2">
        <f>(G625/G612)*AR77</f>
        <v>0</v>
      </c>
      <c r="H709" s="2">
        <f>(H628/H612)*AR60</f>
        <v>155.29603922278429</v>
      </c>
      <c r="I709" s="2" t="e">
        <f>(I629/I612)*AR78</f>
        <v>#DIV/0!</v>
      </c>
      <c r="J709" s="2" t="e">
        <f>(J630/J612)*AR79</f>
        <v>#DIV/0!</v>
      </c>
      <c r="K709" s="2" t="e">
        <f>(K644/K612)*AR75</f>
        <v>#DIV/0!</v>
      </c>
      <c r="L709" s="2" t="e">
        <f>(L647/L612)*AR80</f>
        <v>#DIV/0!</v>
      </c>
      <c r="M709" s="2" t="e">
        <f t="shared" si="21"/>
        <v>#DIV/0!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 t="e">
        <f>(I629/I612)*AS78</f>
        <v>#DIV/0!</v>
      </c>
      <c r="J710" s="2" t="e">
        <f>(J630/J612)*AS79</f>
        <v>#DIV/0!</v>
      </c>
      <c r="K710" s="2" t="e">
        <f>(K644/K612)*AS75</f>
        <v>#DIV/0!</v>
      </c>
      <c r="L710" s="2" t="e">
        <f>(L647/L612)*AS80</f>
        <v>#DIV/0!</v>
      </c>
      <c r="M710" s="2" t="e">
        <f t="shared" si="21"/>
        <v>#DIV/0!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 t="e">
        <f>(I629/I612)*AT78</f>
        <v>#DIV/0!</v>
      </c>
      <c r="J711" s="2" t="e">
        <f>(J630/J612)*AT79</f>
        <v>#DIV/0!</v>
      </c>
      <c r="K711" s="2" t="e">
        <f>(K644/K612)*AT75</f>
        <v>#DIV/0!</v>
      </c>
      <c r="L711" s="2" t="e">
        <f>(L647/L612)*AT80</f>
        <v>#DIV/0!</v>
      </c>
      <c r="M711" s="2" t="e">
        <f t="shared" si="21"/>
        <v>#DIV/0!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 t="e">
        <f>(I629/I612)*AU78</f>
        <v>#DIV/0!</v>
      </c>
      <c r="J712" s="2" t="e">
        <f>(J630/J612)*AU79</f>
        <v>#DIV/0!</v>
      </c>
      <c r="K712" s="2" t="e">
        <f>(K644/K612)*AU75</f>
        <v>#DIV/0!</v>
      </c>
      <c r="L712" s="2" t="e">
        <f>(L647/L612)*AU80</f>
        <v>#DIV/0!</v>
      </c>
      <c r="M712" s="2" t="e">
        <f t="shared" si="21"/>
        <v>#DIV/0!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36">
        <v>7490</v>
      </c>
      <c r="B713" s="330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 t="e">
        <f>(I629/I612)*AV78</f>
        <v>#DIV/0!</v>
      </c>
      <c r="J713" s="2" t="e">
        <f>(J630/J612)*AV79</f>
        <v>#DIV/0!</v>
      </c>
      <c r="K713" s="2" t="e">
        <f>(K644/K612)*AV75</f>
        <v>#DIV/0!</v>
      </c>
      <c r="L713" s="2" t="e">
        <f>(L647/L612)*AV80</f>
        <v>#DIV/0!</v>
      </c>
      <c r="M713" s="2" t="e">
        <f t="shared" si="21"/>
        <v>#DIV/0!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28778894.639999997</v>
      </c>
      <c r="D715" s="2">
        <f>SUM(D616:D647)+SUM(D668:D713)</f>
        <v>911602.36999999965</v>
      </c>
      <c r="E715" s="2">
        <f>SUM(E624:E647)+SUM(E668:E713)</f>
        <v>4237055.9199573202</v>
      </c>
      <c r="F715" s="2">
        <f>SUM(F625:F648)+SUM(F668:F713)</f>
        <v>117121.27167811467</v>
      </c>
      <c r="G715" s="2">
        <f>SUM(G626:G647)+SUM(G668:G713)</f>
        <v>716943.18663014832</v>
      </c>
      <c r="H715" s="2">
        <f>SUM(H629:H647)+SUM(H668:H713)</f>
        <v>20803.40731878766</v>
      </c>
      <c r="I715" s="2" t="e">
        <f>SUM(I630:I647)+SUM(I668:I713)</f>
        <v>#DIV/0!</v>
      </c>
      <c r="J715" s="2" t="e">
        <f>SUM(J631:J647)+SUM(J668:J713)</f>
        <v>#DIV/0!</v>
      </c>
      <c r="K715" s="2" t="e">
        <f>SUM(K668:K713)</f>
        <v>#DIV/0!</v>
      </c>
      <c r="L715" s="2" t="e">
        <f>SUM(L668:L713)</f>
        <v>#DIV/0!</v>
      </c>
      <c r="M715" s="2" t="e">
        <f>SUM(M668:M713)</f>
        <v>#DIV/0!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28778894.640000001</v>
      </c>
      <c r="D716" s="2">
        <f>D615</f>
        <v>911602.36999999976</v>
      </c>
      <c r="E716" s="2">
        <f>E623</f>
        <v>4237055.9199573202</v>
      </c>
      <c r="F716" s="2">
        <f>F624</f>
        <v>117121.27167811475</v>
      </c>
      <c r="G716" s="2">
        <f>G625</f>
        <v>716943.18663014832</v>
      </c>
      <c r="H716" s="2">
        <f>H628</f>
        <v>20803.40731878766</v>
      </c>
      <c r="I716" s="2">
        <f>I629</f>
        <v>740575.28117251059</v>
      </c>
      <c r="J716" s="2" t="e">
        <f>J630</f>
        <v>#DIV/0!</v>
      </c>
      <c r="K716" s="2" t="e">
        <f>K644</f>
        <v>#DIV/0!</v>
      </c>
      <c r="L716" s="2" t="e">
        <f>L647</f>
        <v>#DIV/0!</v>
      </c>
      <c r="M716" s="2">
        <f>C648</f>
        <v>9624388.7599999979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4" t="str">
        <f>RIGHT(C84,3)&amp;"*"&amp;RIGHT(C83,4)&amp;"*"&amp;"A"</f>
        <v xml:space="preserve"> #1*008*A</v>
      </c>
      <c r="B721" s="282">
        <f>ROUND(C166,0)</f>
        <v>24308</v>
      </c>
      <c r="C721" s="282">
        <f>ROUND(C167,0)</f>
        <v>100644</v>
      </c>
      <c r="D721" s="282">
        <f>ROUND(C168,0)</f>
        <v>1429821</v>
      </c>
      <c r="E721" s="282">
        <f>ROUND(C169,0)</f>
        <v>12619</v>
      </c>
      <c r="F721" s="282">
        <f>ROUND(C170,0)</f>
        <v>389627</v>
      </c>
      <c r="G721" s="282">
        <f>ROUND(C171,0)</f>
        <v>39964</v>
      </c>
      <c r="H721" s="282">
        <f>ROUND(C172+C173,0)</f>
        <v>0</v>
      </c>
      <c r="I721" s="282">
        <f>ROUND(C176,0)</f>
        <v>413543</v>
      </c>
      <c r="J721" s="282">
        <f>ROUND(C177,0)</f>
        <v>0</v>
      </c>
      <c r="K721" s="282">
        <f>ROUND(C180,0)</f>
        <v>63451</v>
      </c>
      <c r="L721" s="282">
        <f>ROUND(C181,0)</f>
        <v>0</v>
      </c>
      <c r="M721" s="282">
        <f>ROUND(C184,0)</f>
        <v>0</v>
      </c>
      <c r="N721" s="282">
        <f>ROUND(C185,0)</f>
        <v>0</v>
      </c>
      <c r="O721" s="282">
        <f>ROUND(C186,0)</f>
        <v>0</v>
      </c>
      <c r="P721" s="282">
        <f>ROUND(C189,0)</f>
        <v>0</v>
      </c>
      <c r="Q721" s="282">
        <f>ROUND(C190,0)</f>
        <v>0</v>
      </c>
      <c r="R721" s="282">
        <f>ROUND(B196,0)</f>
        <v>1782696</v>
      </c>
      <c r="S721" s="282">
        <f>ROUND(C196,0)</f>
        <v>8033</v>
      </c>
      <c r="T721" s="282">
        <f>ROUND(D196,0)</f>
        <v>18776</v>
      </c>
      <c r="U721" s="282">
        <f>ROUND(B197,0)</f>
        <v>13659331</v>
      </c>
      <c r="V721" s="282">
        <f>ROUND(C197,0)</f>
        <v>11679</v>
      </c>
      <c r="W721" s="282">
        <f>ROUND(D197,0)</f>
        <v>13231</v>
      </c>
      <c r="X721" s="282">
        <f>ROUND(B198,0)</f>
        <v>6824098</v>
      </c>
      <c r="Y721" s="282">
        <f>ROUND(C198,0)</f>
        <v>108285</v>
      </c>
      <c r="Z721" s="282">
        <f>ROUND(D198,0)</f>
        <v>0</v>
      </c>
      <c r="AA721" s="282">
        <f>ROUND(B199,0)</f>
        <v>337148</v>
      </c>
      <c r="AB721" s="282">
        <f>ROUND(C199,0)</f>
        <v>31362</v>
      </c>
      <c r="AC721" s="282">
        <f>ROUND(D199,0)</f>
        <v>6500</v>
      </c>
      <c r="AD721" s="282">
        <f>ROUND(B200,0)</f>
        <v>7139246</v>
      </c>
      <c r="AE721" s="282">
        <f>ROUND(C200,0)</f>
        <v>898283</v>
      </c>
      <c r="AF721" s="282">
        <f>ROUND(D200,0)</f>
        <v>853171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0</v>
      </c>
      <c r="AK721" s="282">
        <f>ROUND(C202,0)</f>
        <v>0</v>
      </c>
      <c r="AL721" s="282">
        <f>ROUND(D202,0)</f>
        <v>0</v>
      </c>
      <c r="AM721" s="282">
        <f>ROUND(B203,0)</f>
        <v>211510</v>
      </c>
      <c r="AN721" s="282">
        <f>ROUND(C203,0)</f>
        <v>599790</v>
      </c>
      <c r="AO721" s="282">
        <f>ROUND(D203,0)</f>
        <v>475658</v>
      </c>
      <c r="AP721" s="282">
        <f>ROUND(B204,0)</f>
        <v>30157735</v>
      </c>
      <c r="AQ721" s="282">
        <f>ROUND(C204,0)</f>
        <v>1657433</v>
      </c>
      <c r="AR721" s="282">
        <f>ROUND(D204,0)</f>
        <v>1367336</v>
      </c>
      <c r="AS721" s="282"/>
      <c r="AT721" s="282"/>
      <c r="AU721" s="282"/>
      <c r="AV721" s="282">
        <f>ROUND(B210,0)</f>
        <v>7731121</v>
      </c>
      <c r="AW721" s="282">
        <f>ROUND(C210,0)</f>
        <v>378314</v>
      </c>
      <c r="AX721" s="282">
        <f>ROUND(D210,0)</f>
        <v>13231</v>
      </c>
      <c r="AY721" s="282">
        <f>ROUND(B211,0)</f>
        <v>4363254</v>
      </c>
      <c r="AZ721" s="282">
        <f>ROUND(C211,0)</f>
        <v>398677</v>
      </c>
      <c r="BA721" s="282">
        <f>ROUND(D211,0)</f>
        <v>0</v>
      </c>
      <c r="BB721" s="282">
        <f>ROUND(B212,0)</f>
        <v>225917</v>
      </c>
      <c r="BC721" s="282">
        <f>ROUND(C212,0)</f>
        <v>14188</v>
      </c>
      <c r="BD721" s="282">
        <f>ROUND(D212,0)</f>
        <v>6500</v>
      </c>
      <c r="BE721" s="282">
        <f>ROUND(B213,0)</f>
        <v>6124524</v>
      </c>
      <c r="BF721" s="282">
        <f>ROUND(C213,0)</f>
        <v>396722</v>
      </c>
      <c r="BG721" s="282">
        <f>ROUND(D213,0)</f>
        <v>853171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19784312</v>
      </c>
      <c r="BR721" s="282">
        <f>ROUND(C217,0)</f>
        <v>1297602</v>
      </c>
      <c r="BS721" s="282">
        <f>ROUND(D217,0)</f>
        <v>891678</v>
      </c>
      <c r="BT721" s="282">
        <f>ROUND(C222,0)</f>
        <v>0</v>
      </c>
      <c r="BU721" s="282">
        <f>ROUND(C223,0)</f>
        <v>9222786</v>
      </c>
      <c r="BV721" s="282">
        <f>ROUND(C224,0)</f>
        <v>5427148</v>
      </c>
      <c r="BW721" s="282">
        <f>ROUND(C225,0)</f>
        <v>120016</v>
      </c>
      <c r="BX721" s="282">
        <f>ROUND(C226,0)</f>
        <v>0</v>
      </c>
      <c r="BY721" s="282">
        <f>ROUND(C227,0)</f>
        <v>0</v>
      </c>
      <c r="BZ721" s="282">
        <f>ROUND(C230,0)</f>
        <v>0</v>
      </c>
      <c r="CA721" s="282">
        <f>ROUND(C232,0)</f>
        <v>0</v>
      </c>
      <c r="CB721" s="282">
        <f>ROUND(C233,0)</f>
        <v>0</v>
      </c>
      <c r="CC721" s="282">
        <f>ROUND(C237+C238,0)</f>
        <v>1080267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4" t="str">
        <f>RIGHT(C84,3)&amp;"*"&amp;RIGHT(C83,4)&amp;"*"&amp;"A"</f>
        <v xml:space="preserve"> #1*008*A</v>
      </c>
      <c r="B725" s="282">
        <f>ROUND(C112,0)</f>
        <v>20</v>
      </c>
      <c r="C725" s="282">
        <f>ROUND(C113,0)</f>
        <v>0</v>
      </c>
      <c r="D725" s="282">
        <f>ROUND(C114,0)</f>
        <v>0</v>
      </c>
      <c r="E725" s="282">
        <f>ROUND(C115,0)</f>
        <v>0</v>
      </c>
      <c r="F725" s="282">
        <f>ROUND(D112,0)</f>
        <v>384</v>
      </c>
      <c r="G725" s="282">
        <f>ROUND(D113,0)</f>
        <v>0</v>
      </c>
      <c r="H725" s="282">
        <f>ROUND(D114,0)</f>
        <v>0</v>
      </c>
      <c r="I725" s="282">
        <f>ROUND(D115,0)</f>
        <v>0</v>
      </c>
      <c r="J725" s="282">
        <f>ROUND(C117,0)</f>
        <v>10</v>
      </c>
      <c r="K725" s="282">
        <f>ROUND(C118,0)</f>
        <v>0</v>
      </c>
      <c r="L725" s="282">
        <f>ROUND(C119,0)</f>
        <v>0</v>
      </c>
      <c r="M725" s="282">
        <f>ROUND(C120,0)</f>
        <v>0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7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0</v>
      </c>
      <c r="W725" s="282">
        <f>ROUND(C130,0)</f>
        <v>0</v>
      </c>
      <c r="X725" s="282">
        <f>ROUND(B139,0)</f>
        <v>402</v>
      </c>
      <c r="Y725" s="282">
        <f>ROUND(B140,0)</f>
        <v>0</v>
      </c>
      <c r="Z725" s="282">
        <f>ROUND(B141,0)</f>
        <v>2314479</v>
      </c>
      <c r="AA725" s="282">
        <f>ROUND(B142,0)</f>
        <v>20057692</v>
      </c>
      <c r="AB725" s="282">
        <f>ROUND(B143,0)</f>
        <v>0</v>
      </c>
      <c r="AC725" s="282">
        <f>ROUND(C139,0)</f>
        <v>164</v>
      </c>
      <c r="AD725" s="282">
        <f>ROUND(C140,0)</f>
        <v>0</v>
      </c>
      <c r="AE725" s="282">
        <f>ROUND(C141,0)</f>
        <v>482527</v>
      </c>
      <c r="AF725" s="282">
        <f>ROUND(C142,0)</f>
        <v>9875758</v>
      </c>
      <c r="AG725" s="282">
        <f>ROUND(C143,0)</f>
        <v>0</v>
      </c>
      <c r="AH725" s="282">
        <f>ROUND(D139,0)</f>
        <v>514</v>
      </c>
      <c r="AI725" s="282">
        <f>ROUND(D140,0)</f>
        <v>0</v>
      </c>
      <c r="AJ725" s="282">
        <f>ROUND(D141,0)</f>
        <v>839914</v>
      </c>
      <c r="AK725" s="282">
        <f>ROUND(D142,0)</f>
        <v>11789472</v>
      </c>
      <c r="AL725" s="282">
        <f>ROUND(D143,0)</f>
        <v>0</v>
      </c>
      <c r="AM725" s="282">
        <f>ROUND(B145,0)</f>
        <v>341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43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4" t="str">
        <f>RIGHT(C84,3)&amp;"*"&amp;RIGHT(C83,4)&amp;"*"&amp;"A"</f>
        <v xml:space="preserve"> #1*008*A</v>
      </c>
      <c r="B729" s="282">
        <f>ROUND(C249,0)</f>
        <v>0</v>
      </c>
      <c r="C729" s="282">
        <f>ROUND(C250,0)</f>
        <v>15935819</v>
      </c>
      <c r="D729" s="282">
        <f>ROUND(C251,0)</f>
        <v>0</v>
      </c>
      <c r="E729" s="282">
        <f>ROUND(C252,0)</f>
        <v>7543236</v>
      </c>
      <c r="F729" s="282">
        <f>ROUND(C253,0)</f>
        <v>4441311</v>
      </c>
      <c r="G729" s="282">
        <f>ROUND(C254,0)</f>
        <v>139968</v>
      </c>
      <c r="H729" s="282">
        <f>ROUND(C255,0)</f>
        <v>636023</v>
      </c>
      <c r="I729" s="282">
        <f>ROUND(C256,0)</f>
        <v>0</v>
      </c>
      <c r="J729" s="282">
        <f>ROUND(C257,0)</f>
        <v>400047</v>
      </c>
      <c r="K729" s="282">
        <f>ROUND(C258,0)</f>
        <v>126241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203706</v>
      </c>
      <c r="Q729" s="282">
        <f>ROUND(C268,0)</f>
        <v>1771953</v>
      </c>
      <c r="R729" s="282">
        <f>ROUND(C269,0)</f>
        <v>13657778</v>
      </c>
      <c r="S729" s="282">
        <f>ROUND(C270,0)</f>
        <v>6932383</v>
      </c>
      <c r="T729" s="282">
        <f>ROUND(C271,0)</f>
        <v>362010</v>
      </c>
      <c r="U729" s="282">
        <f>ROUND(C272,0)</f>
        <v>7184358</v>
      </c>
      <c r="V729" s="282">
        <f>ROUND(C273,0)</f>
        <v>0</v>
      </c>
      <c r="W729" s="282">
        <f>ROUND(C274,0)</f>
        <v>335643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2911052</v>
      </c>
      <c r="AI729" s="282">
        <f>ROUND(C305,0)</f>
        <v>1065299</v>
      </c>
      <c r="AJ729" s="282">
        <f>ROUND(C306,0)</f>
        <v>1440947</v>
      </c>
      <c r="AK729" s="282">
        <f>ROUND(C307,0)</f>
        <v>13799</v>
      </c>
      <c r="AL729" s="282">
        <f>ROUND(C308,0)</f>
        <v>0</v>
      </c>
      <c r="AM729" s="282">
        <f>ROUND(C309,0)</f>
        <v>5681602</v>
      </c>
      <c r="AN729" s="282">
        <f>ROUND(C310,0)</f>
        <v>0</v>
      </c>
      <c r="AO729" s="282">
        <f>ROUND(C311,0)</f>
        <v>665772</v>
      </c>
      <c r="AP729" s="282">
        <f>ROUND(C312,0)</f>
        <v>552428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4550768</v>
      </c>
      <c r="AZ729" s="282">
        <f>ROUND(C326,0)</f>
        <v>0</v>
      </c>
      <c r="BA729" s="282">
        <f>ROUND(C327,0)</f>
        <v>189181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195.48</v>
      </c>
      <c r="BJ729" s="282">
        <f>ROUND(C358,0)</f>
        <v>0</v>
      </c>
      <c r="BK729" s="282">
        <f>ROUND(C359,0)</f>
        <v>3422587</v>
      </c>
      <c r="BL729" s="282">
        <f>ROUND(C362,0)</f>
        <v>0</v>
      </c>
      <c r="BM729" s="282">
        <f>ROUND(C363,0)</f>
        <v>1466324</v>
      </c>
      <c r="BN729" s="282">
        <f>ROUND(C364,0)</f>
        <v>19736503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14293532</v>
      </c>
      <c r="BT729" s="282">
        <f>ROUND(C379,0)</f>
        <v>3021740</v>
      </c>
      <c r="BU729" s="282">
        <f>ROUND(C380,0)</f>
        <v>2990765</v>
      </c>
      <c r="BV729" s="282">
        <f>ROUND(C381,0)</f>
        <v>2631968</v>
      </c>
      <c r="BW729" s="282">
        <f>ROUND(C382,0)</f>
        <v>267414</v>
      </c>
      <c r="BX729" s="282">
        <f>ROUND(C383,0)</f>
        <v>2693618</v>
      </c>
      <c r="BY729" s="282">
        <f>ROUND(C384,0)</f>
        <v>1288739</v>
      </c>
      <c r="BZ729" s="282">
        <f>ROUND(C385,0)</f>
        <v>416377</v>
      </c>
      <c r="CA729" s="282">
        <f>ROUND(C386,0)</f>
        <v>187927</v>
      </c>
      <c r="CB729" s="282">
        <f>ROUND(C387,0)</f>
        <v>25805</v>
      </c>
      <c r="CC729" s="282">
        <f>ROUND(C388,0)</f>
        <v>224242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 xml:space="preserve"> #1*008*6010*A</v>
      </c>
      <c r="B733" s="282">
        <f>ROUND(C59,0)</f>
        <v>0</v>
      </c>
      <c r="C733" s="285">
        <f>ROUND(C60,2)</f>
        <v>0</v>
      </c>
      <c r="D733" s="282">
        <f>ROUND(C61,0)</f>
        <v>0</v>
      </c>
      <c r="E733" s="282">
        <f>ROUND(C62,0)</f>
        <v>0</v>
      </c>
      <c r="F733" s="282">
        <f>ROUND(C63,0)</f>
        <v>0</v>
      </c>
      <c r="G733" s="282">
        <f>ROUND(C64,0)</f>
        <v>0</v>
      </c>
      <c r="H733" s="282">
        <f>ROUND(C65,0)</f>
        <v>0</v>
      </c>
      <c r="I733" s="282">
        <f>ROUND(C66,0)</f>
        <v>0</v>
      </c>
      <c r="J733" s="282">
        <f>ROUND(C67,0)</f>
        <v>0</v>
      </c>
      <c r="K733" s="282">
        <f>ROUND(C68,0)</f>
        <v>0</v>
      </c>
      <c r="L733" s="282">
        <f>ROUND(C70,0)</f>
        <v>0</v>
      </c>
      <c r="M733" s="282">
        <f>ROUND(C71,0)</f>
        <v>0</v>
      </c>
      <c r="N733" s="282">
        <f>ROUND(C76,0)</f>
        <v>0</v>
      </c>
      <c r="O733" s="282">
        <f>ROUND(C74,0)</f>
        <v>0</v>
      </c>
      <c r="P733" s="282">
        <f>IF(C77&gt;0,ROUND(C77,0),0)</f>
        <v>0</v>
      </c>
      <c r="Q733" s="282">
        <f>IF(C78&gt;0,ROUND(C78,0),0)</f>
        <v>0</v>
      </c>
      <c r="R733" s="282">
        <f>IF(C79&gt;0,ROUND(C79,0),0)</f>
        <v>0</v>
      </c>
      <c r="S733" s="282">
        <f>IF(C80&gt;0,ROUND(C80,0),0)</f>
        <v>0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 xml:space="preserve"> #1*008*6030*A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 t="e">
        <f t="shared" ref="Z734:Z778" si="22">IF(M668&lt;&gt;0,ROUND(M668,0),0)</f>
        <v>#DIV/0!</v>
      </c>
    </row>
    <row r="735" spans="1:84" ht="12.65" customHeight="1" x14ac:dyDescent="0.3">
      <c r="A735" s="209" t="str">
        <f>RIGHT($C$84,3)&amp;"*"&amp;RIGHT($C$83,4)&amp;"*"&amp;E$55&amp;"*"&amp;"A"</f>
        <v xml:space="preserve"> #1*008*6070*A</v>
      </c>
      <c r="B735" s="282">
        <f>ROUND(E59,0)</f>
        <v>526</v>
      </c>
      <c r="C735" s="285">
        <f>ROUND(E60,2)</f>
        <v>18.690000000000001</v>
      </c>
      <c r="D735" s="282">
        <f>ROUND(E61,0)</f>
        <v>1219969</v>
      </c>
      <c r="E735" s="282">
        <f>ROUND(E62,0)</f>
        <v>314238</v>
      </c>
      <c r="F735" s="282">
        <f>ROUND(E63,0)</f>
        <v>1115547</v>
      </c>
      <c r="G735" s="282">
        <f>ROUND(E64,0)</f>
        <v>88910</v>
      </c>
      <c r="H735" s="282">
        <f>ROUND(E65,0)</f>
        <v>9209</v>
      </c>
      <c r="I735" s="282">
        <f>ROUND(E66,0)</f>
        <v>35401</v>
      </c>
      <c r="J735" s="282">
        <f>ROUND(E67,0)</f>
        <v>0</v>
      </c>
      <c r="K735" s="282">
        <f>ROUND(E68,0)</f>
        <v>48800</v>
      </c>
      <c r="L735" s="282">
        <f>ROUND(E70,0)</f>
        <v>0</v>
      </c>
      <c r="M735" s="282">
        <f>ROUND(E71,0)</f>
        <v>2845352</v>
      </c>
      <c r="N735" s="282">
        <f>ROUND(E76,0)</f>
        <v>8987</v>
      </c>
      <c r="O735" s="282">
        <f>ROUND(E74,0)</f>
        <v>761939</v>
      </c>
      <c r="P735" s="282">
        <f>IF(E77&gt;0,ROUND(E77,0),0)</f>
        <v>4581</v>
      </c>
      <c r="Q735" s="282">
        <f>IF(E78&gt;0,ROUND(E78,0),0)</f>
        <v>0</v>
      </c>
      <c r="R735" s="282">
        <f>IF(E79&gt;0,ROUND(E79,0),0)</f>
        <v>0</v>
      </c>
      <c r="S735" s="282">
        <f>IF(E80&gt;0,ROUND(E80,0),0)</f>
        <v>9</v>
      </c>
      <c r="T735" s="285">
        <f>IF(E81&gt;0,ROUND(E81,2),0)</f>
        <v>0</v>
      </c>
      <c r="U735" s="282"/>
      <c r="X735" s="282"/>
      <c r="Y735" s="282"/>
      <c r="Z735" s="282" t="e">
        <f t="shared" si="22"/>
        <v>#DIV/0!</v>
      </c>
    </row>
    <row r="736" spans="1:84" ht="12.65" customHeight="1" x14ac:dyDescent="0.3">
      <c r="A736" s="209" t="str">
        <f>RIGHT($C$84,3)&amp;"*"&amp;RIGHT($C$83,4)&amp;"*"&amp;F$55&amp;"*"&amp;"A"</f>
        <v xml:space="preserve"> #1*008*6100*A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 t="e">
        <f t="shared" si="22"/>
        <v>#DIV/0!</v>
      </c>
    </row>
    <row r="737" spans="1:26" ht="12.65" customHeight="1" x14ac:dyDescent="0.3">
      <c r="A737" s="209" t="str">
        <f>RIGHT($C$84,3)&amp;"*"&amp;RIGHT($C$83,4)&amp;"*"&amp;G$55&amp;"*"&amp;"A"</f>
        <v xml:space="preserve"> #1*008*6120*A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 t="e">
        <f t="shared" si="22"/>
        <v>#DIV/0!</v>
      </c>
    </row>
    <row r="738" spans="1:26" ht="12.65" customHeight="1" x14ac:dyDescent="0.3">
      <c r="A738" s="209" t="str">
        <f>RIGHT($C$84,3)&amp;"*"&amp;RIGHT($C$83,4)&amp;"*"&amp;H$55&amp;"*"&amp;"A"</f>
        <v xml:space="preserve"> #1*008*6140*A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 t="e">
        <f t="shared" si="22"/>
        <v>#DIV/0!</v>
      </c>
    </row>
    <row r="739" spans="1:26" ht="12.65" customHeight="1" x14ac:dyDescent="0.3">
      <c r="A739" s="209" t="str">
        <f>RIGHT($C$84,3)&amp;"*"&amp;RIGHT($C$83,4)&amp;"*"&amp;I$55&amp;"*"&amp;"A"</f>
        <v xml:space="preserve"> #1*008*6150*A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 t="e">
        <f t="shared" si="22"/>
        <v>#DIV/0!</v>
      </c>
    </row>
    <row r="740" spans="1:26" ht="12.65" customHeight="1" x14ac:dyDescent="0.3">
      <c r="A740" s="209" t="str">
        <f>RIGHT($C$84,3)&amp;"*"&amp;RIGHT($C$83,4)&amp;"*"&amp;J$55&amp;"*"&amp;"A"</f>
        <v xml:space="preserve"> #1*008*6170*A</v>
      </c>
      <c r="B740" s="282">
        <f>ROUND(J59,0)</f>
        <v>0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 t="e">
        <f t="shared" si="22"/>
        <v>#DIV/0!</v>
      </c>
    </row>
    <row r="741" spans="1:26" ht="12.65" customHeight="1" x14ac:dyDescent="0.3">
      <c r="A741" s="209" t="str">
        <f>RIGHT($C$84,3)&amp;"*"&amp;RIGHT($C$83,4)&amp;"*"&amp;K$55&amp;"*"&amp;"A"</f>
        <v xml:space="preserve"> #1*008*6200*A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 t="e">
        <f t="shared" si="22"/>
        <v>#DIV/0!</v>
      </c>
    </row>
    <row r="742" spans="1:26" ht="12.65" customHeight="1" x14ac:dyDescent="0.3">
      <c r="A742" s="209" t="str">
        <f>RIGHT($C$84,3)&amp;"*"&amp;RIGHT($C$83,4)&amp;"*"&amp;L$55&amp;"*"&amp;"A"</f>
        <v xml:space="preserve"> #1*008*6210*A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 t="e">
        <f t="shared" si="22"/>
        <v>#DIV/0!</v>
      </c>
    </row>
    <row r="743" spans="1:26" ht="12.65" customHeight="1" x14ac:dyDescent="0.3">
      <c r="A743" s="209" t="str">
        <f>RIGHT($C$84,3)&amp;"*"&amp;RIGHT($C$83,4)&amp;"*"&amp;M$55&amp;"*"&amp;"A"</f>
        <v xml:space="preserve"> #1*008*6330*A</v>
      </c>
      <c r="B743" s="282">
        <f>ROUND(M59,0)</f>
        <v>3895</v>
      </c>
      <c r="C743" s="285">
        <f>ROUND(M60,2)</f>
        <v>6.1</v>
      </c>
      <c r="D743" s="282">
        <f>ROUND(M61,0)</f>
        <v>406620</v>
      </c>
      <c r="E743" s="282">
        <f>ROUND(M62,0)</f>
        <v>58881</v>
      </c>
      <c r="F743" s="282">
        <f>ROUND(M63,0)</f>
        <v>0</v>
      </c>
      <c r="G743" s="282">
        <f>ROUND(M64,0)</f>
        <v>53010</v>
      </c>
      <c r="H743" s="282">
        <f>ROUND(M65,0)</f>
        <v>491</v>
      </c>
      <c r="I743" s="282">
        <f>ROUND(M66,0)</f>
        <v>290</v>
      </c>
      <c r="J743" s="282">
        <f>ROUND(M67,0)</f>
        <v>0</v>
      </c>
      <c r="K743" s="282">
        <f>ROUND(M68,0)</f>
        <v>13607</v>
      </c>
      <c r="L743" s="282">
        <f>ROUND(M70,0)</f>
        <v>0</v>
      </c>
      <c r="M743" s="282">
        <f>ROUND(M71,0)</f>
        <v>544368</v>
      </c>
      <c r="N743" s="282">
        <f>ROUND(M76,0)</f>
        <v>0</v>
      </c>
      <c r="O743" s="282">
        <f>ROUND(M74,0)</f>
        <v>1131690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3</v>
      </c>
      <c r="T743" s="285">
        <f>IF(M81&gt;0,ROUND(M81,2),0)</f>
        <v>0</v>
      </c>
      <c r="U743" s="282"/>
      <c r="X743" s="282"/>
      <c r="Y743" s="282"/>
      <c r="Z743" s="282" t="e">
        <f t="shared" si="22"/>
        <v>#DIV/0!</v>
      </c>
    </row>
    <row r="744" spans="1:26" ht="12.65" customHeight="1" x14ac:dyDescent="0.3">
      <c r="A744" s="209" t="str">
        <f>RIGHT($C$84,3)&amp;"*"&amp;RIGHT($C$83,4)&amp;"*"&amp;N$55&amp;"*"&amp;"A"</f>
        <v xml:space="preserve"> #1*008*6400*A</v>
      </c>
      <c r="B744" s="282">
        <f>ROUND(N59,0)</f>
        <v>2083</v>
      </c>
      <c r="C744" s="285">
        <f>ROUND(N60,2)</f>
        <v>2.48</v>
      </c>
      <c r="D744" s="282">
        <f>ROUND(N61,0)</f>
        <v>250927</v>
      </c>
      <c r="E744" s="282">
        <f>ROUND(N62,0)</f>
        <v>53506</v>
      </c>
      <c r="F744" s="282">
        <f>ROUND(N63,0)</f>
        <v>0</v>
      </c>
      <c r="G744" s="282">
        <f>ROUND(N64,0)</f>
        <v>156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335560</v>
      </c>
      <c r="N744" s="282">
        <f>ROUND(N76,0)</f>
        <v>0</v>
      </c>
      <c r="O744" s="282">
        <f>ROUND(N74,0)</f>
        <v>664497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 t="e">
        <f t="shared" si="22"/>
        <v>#DIV/0!</v>
      </c>
    </row>
    <row r="745" spans="1:26" ht="12.65" customHeight="1" x14ac:dyDescent="0.3">
      <c r="A745" s="209" t="str">
        <f>RIGHT($C$84,3)&amp;"*"&amp;RIGHT($C$83,4)&amp;"*"&amp;O$55&amp;"*"&amp;"A"</f>
        <v xml:space="preserve"> #1*008*7010*A</v>
      </c>
      <c r="B745" s="282">
        <f>ROUND(O59,0)</f>
        <v>0</v>
      </c>
      <c r="C745" s="285">
        <f>ROUND(O60,2)</f>
        <v>0</v>
      </c>
      <c r="D745" s="282">
        <f>ROUND(O61,0)</f>
        <v>0</v>
      </c>
      <c r="E745" s="282">
        <f>ROUND(O62,0)</f>
        <v>0</v>
      </c>
      <c r="F745" s="282">
        <f>ROUND(O63,0)</f>
        <v>0</v>
      </c>
      <c r="G745" s="282">
        <f>ROUND(O64,0)</f>
        <v>0</v>
      </c>
      <c r="H745" s="282">
        <f>ROUND(O65,0)</f>
        <v>0</v>
      </c>
      <c r="I745" s="282">
        <f>ROUND(O66,0)</f>
        <v>0</v>
      </c>
      <c r="J745" s="282">
        <f>ROUND(O67,0)</f>
        <v>0</v>
      </c>
      <c r="K745" s="282">
        <f>ROUND(O68,0)</f>
        <v>0</v>
      </c>
      <c r="L745" s="282">
        <f>ROUND(O70,0)</f>
        <v>0</v>
      </c>
      <c r="M745" s="282">
        <f>ROUND(O71,0)</f>
        <v>0</v>
      </c>
      <c r="N745" s="282">
        <f>ROUND(O76,0)</f>
        <v>0</v>
      </c>
      <c r="O745" s="282">
        <f>ROUND(O74,0)</f>
        <v>0</v>
      </c>
      <c r="P745" s="282">
        <f>IF(O77&gt;0,ROUND(O77,0),0)</f>
        <v>0</v>
      </c>
      <c r="Q745" s="282">
        <f>IF(O78&gt;0,ROUND(O78,0),0)</f>
        <v>0</v>
      </c>
      <c r="R745" s="282">
        <f>IF(O79&gt;0,ROUND(O79,0),0)</f>
        <v>0</v>
      </c>
      <c r="S745" s="282">
        <f>IF(O80&gt;0,ROUND(O80,0),0)</f>
        <v>0</v>
      </c>
      <c r="T745" s="285">
        <f>IF(O81&gt;0,ROUND(O81,2),0)</f>
        <v>0</v>
      </c>
      <c r="U745" s="282"/>
      <c r="X745" s="282"/>
      <c r="Y745" s="282"/>
      <c r="Z745" s="282" t="e">
        <f t="shared" si="22"/>
        <v>#DIV/0!</v>
      </c>
    </row>
    <row r="746" spans="1:26" ht="12.65" customHeight="1" x14ac:dyDescent="0.3">
      <c r="A746" s="209" t="str">
        <f>RIGHT($C$84,3)&amp;"*"&amp;RIGHT($C$83,4)&amp;"*"&amp;P$55&amp;"*"&amp;"A"</f>
        <v xml:space="preserve"> #1*008*7020*A</v>
      </c>
      <c r="B746" s="282">
        <f>ROUND(P59,0)</f>
        <v>2452</v>
      </c>
      <c r="C746" s="285">
        <f>ROUND(P60,2)</f>
        <v>8.07</v>
      </c>
      <c r="D746" s="282">
        <f>ROUND(P61,0)</f>
        <v>837320</v>
      </c>
      <c r="E746" s="282">
        <f>ROUND(P62,0)</f>
        <v>129221</v>
      </c>
      <c r="F746" s="282">
        <f>ROUND(P63,0)</f>
        <v>382307</v>
      </c>
      <c r="G746" s="282">
        <f>ROUND(P64,0)</f>
        <v>130844</v>
      </c>
      <c r="H746" s="282">
        <f>ROUND(P65,0)</f>
        <v>0</v>
      </c>
      <c r="I746" s="282">
        <f>ROUND(P66,0)</f>
        <v>20467</v>
      </c>
      <c r="J746" s="282">
        <f>ROUND(P67,0)</f>
        <v>0</v>
      </c>
      <c r="K746" s="282">
        <f>ROUND(P68,0)</f>
        <v>7067</v>
      </c>
      <c r="L746" s="282">
        <f>ROUND(P70,0)</f>
        <v>0</v>
      </c>
      <c r="M746" s="282">
        <f>ROUND(P71,0)</f>
        <v>1572300</v>
      </c>
      <c r="N746" s="282">
        <f>ROUND(P76,0)</f>
        <v>4898</v>
      </c>
      <c r="O746" s="282">
        <f>ROUND(P74,0)</f>
        <v>3112058</v>
      </c>
      <c r="P746" s="282">
        <f>IF(P77&gt;0,ROUND(P77,0),0)</f>
        <v>0</v>
      </c>
      <c r="Q746" s="282">
        <f>IF(P78&gt;0,ROUND(P78,0),0)</f>
        <v>0</v>
      </c>
      <c r="R746" s="282">
        <f>IF(P79&gt;0,ROUND(P79,0),0)</f>
        <v>0</v>
      </c>
      <c r="S746" s="282">
        <f>IF(P80&gt;0,ROUND(P80,0),0)</f>
        <v>3</v>
      </c>
      <c r="T746" s="285">
        <f>IF(P81&gt;0,ROUND(P81,2),0)</f>
        <v>0</v>
      </c>
      <c r="U746" s="282"/>
      <c r="X746" s="282"/>
      <c r="Y746" s="282"/>
      <c r="Z746" s="282" t="e">
        <f t="shared" si="22"/>
        <v>#DIV/0!</v>
      </c>
    </row>
    <row r="747" spans="1:26" ht="12.65" customHeight="1" x14ac:dyDescent="0.3">
      <c r="A747" s="209" t="str">
        <f>RIGHT($C$84,3)&amp;"*"&amp;RIGHT($C$83,4)&amp;"*"&amp;Q$55&amp;"*"&amp;"A"</f>
        <v xml:space="preserve"> #1*008*7030*A</v>
      </c>
      <c r="B747" s="282">
        <f>ROUND(Q59,0)</f>
        <v>0</v>
      </c>
      <c r="C747" s="285">
        <f>ROUND(Q60,2)</f>
        <v>0</v>
      </c>
      <c r="D747" s="282">
        <f>ROUND(Q61,0)</f>
        <v>0</v>
      </c>
      <c r="E747" s="282">
        <f>ROUND(Q62,0)</f>
        <v>0</v>
      </c>
      <c r="F747" s="282">
        <f>ROUND(Q63,0)</f>
        <v>0</v>
      </c>
      <c r="G747" s="282">
        <f>ROUND(Q64,0)</f>
        <v>0</v>
      </c>
      <c r="H747" s="282">
        <f>ROUND(Q65,0)</f>
        <v>0</v>
      </c>
      <c r="I747" s="282">
        <f>ROUND(Q66,0)</f>
        <v>0</v>
      </c>
      <c r="J747" s="282">
        <f>ROUND(Q67,0)</f>
        <v>0</v>
      </c>
      <c r="K747" s="282">
        <f>ROUND(Q68,0)</f>
        <v>0</v>
      </c>
      <c r="L747" s="282">
        <f>ROUND(Q70,0)</f>
        <v>0</v>
      </c>
      <c r="M747" s="282">
        <f>ROUND(Q71,0)</f>
        <v>0</v>
      </c>
      <c r="N747" s="282">
        <f>ROUND(Q76,0)</f>
        <v>0</v>
      </c>
      <c r="O747" s="282">
        <f>ROUND(Q74,0)</f>
        <v>0</v>
      </c>
      <c r="P747" s="282">
        <f>IF(Q77&gt;0,ROUND(Q77,0),0)</f>
        <v>0</v>
      </c>
      <c r="Q747" s="282">
        <f>IF(Q78&gt;0,ROUND(Q78,0),0)</f>
        <v>0</v>
      </c>
      <c r="R747" s="282">
        <f>IF(Q79&gt;0,ROUND(Q79,0),0)</f>
        <v>0</v>
      </c>
      <c r="S747" s="282">
        <f>IF(Q80&gt;0,ROUND(Q80,0),0)</f>
        <v>0</v>
      </c>
      <c r="T747" s="285">
        <f>IF(Q81&gt;0,ROUND(Q81,2),0)</f>
        <v>0</v>
      </c>
      <c r="U747" s="282"/>
      <c r="X747" s="282"/>
      <c r="Y747" s="282"/>
      <c r="Z747" s="282" t="e">
        <f t="shared" si="22"/>
        <v>#DIV/0!</v>
      </c>
    </row>
    <row r="748" spans="1:26" ht="12.65" customHeight="1" x14ac:dyDescent="0.3">
      <c r="A748" s="209" t="str">
        <f>RIGHT($C$84,3)&amp;"*"&amp;RIGHT($C$83,4)&amp;"*"&amp;R$55&amp;"*"&amp;"A"</f>
        <v xml:space="preserve"> #1*008*7040*A</v>
      </c>
      <c r="B748" s="282">
        <f>ROUND(R59,0)</f>
        <v>0</v>
      </c>
      <c r="C748" s="285">
        <f>ROUND(R60,2)</f>
        <v>0.9</v>
      </c>
      <c r="D748" s="282">
        <f>ROUND(R61,0)</f>
        <v>167746</v>
      </c>
      <c r="E748" s="282">
        <f>ROUND(R62,0)</f>
        <v>28175</v>
      </c>
      <c r="F748" s="282">
        <f>ROUND(R63,0)</f>
        <v>81066</v>
      </c>
      <c r="G748" s="282">
        <f>ROUND(R64,0)</f>
        <v>10708</v>
      </c>
      <c r="H748" s="282">
        <f>ROUND(R65,0)</f>
        <v>0</v>
      </c>
      <c r="I748" s="282">
        <f>ROUND(R66,0)</f>
        <v>3892</v>
      </c>
      <c r="J748" s="282">
        <f>ROUND(R67,0)</f>
        <v>0</v>
      </c>
      <c r="K748" s="282">
        <f>ROUND(R68,0)</f>
        <v>0</v>
      </c>
      <c r="L748" s="282">
        <f>ROUND(R70,0)</f>
        <v>0</v>
      </c>
      <c r="M748" s="282">
        <f>ROUND(R71,0)</f>
        <v>293047</v>
      </c>
      <c r="N748" s="282">
        <f>ROUND(R76,0)</f>
        <v>0</v>
      </c>
      <c r="O748" s="282">
        <f>ROUND(R74,0)</f>
        <v>256228</v>
      </c>
      <c r="P748" s="282">
        <f>IF(R77&gt;0,ROUND(R77,0),0)</f>
        <v>0</v>
      </c>
      <c r="Q748" s="282">
        <f>IF(R78&gt;0,ROUND(R78,0),0)</f>
        <v>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 t="e">
        <f t="shared" si="22"/>
        <v>#DIV/0!</v>
      </c>
    </row>
    <row r="749" spans="1:26" ht="12.65" customHeight="1" x14ac:dyDescent="0.3">
      <c r="A749" s="209" t="str">
        <f>RIGHT($C$84,3)&amp;"*"&amp;RIGHT($C$83,4)&amp;"*"&amp;S$55&amp;"*"&amp;"A"</f>
        <v xml:space="preserve"> #1*008*7050*A</v>
      </c>
      <c r="B749" s="282"/>
      <c r="C749" s="285">
        <f>ROUND(S60,2)</f>
        <v>0</v>
      </c>
      <c r="D749" s="282">
        <f>ROUND(S61,0)</f>
        <v>0</v>
      </c>
      <c r="E749" s="282">
        <f>ROUND(S62,0)</f>
        <v>0</v>
      </c>
      <c r="F749" s="282">
        <f>ROUND(S63,0)</f>
        <v>0</v>
      </c>
      <c r="G749" s="282">
        <f>ROUND(S64,0)</f>
        <v>0</v>
      </c>
      <c r="H749" s="282">
        <f>ROUND(S65,0)</f>
        <v>0</v>
      </c>
      <c r="I749" s="282">
        <f>ROUND(S66,0)</f>
        <v>0</v>
      </c>
      <c r="J749" s="282">
        <f>ROUND(S67,0)</f>
        <v>0</v>
      </c>
      <c r="K749" s="282">
        <f>ROUND(S68,0)</f>
        <v>0</v>
      </c>
      <c r="L749" s="282">
        <f>ROUND(S70,0)</f>
        <v>0</v>
      </c>
      <c r="M749" s="282">
        <f>ROUND(S71,0)</f>
        <v>0</v>
      </c>
      <c r="N749" s="282">
        <f>ROUND(S76,0)</f>
        <v>0</v>
      </c>
      <c r="O749" s="282">
        <f>ROUND(S74,0)</f>
        <v>0</v>
      </c>
      <c r="P749" s="282">
        <f>IF(S77&gt;0,ROUND(S77,0),0)</f>
        <v>0</v>
      </c>
      <c r="Q749" s="282">
        <f>IF(S78&gt;0,ROUND(S78,0),0)</f>
        <v>0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 t="e">
        <f t="shared" si="22"/>
        <v>#DIV/0!</v>
      </c>
    </row>
    <row r="750" spans="1:26" ht="12.65" customHeight="1" x14ac:dyDescent="0.3">
      <c r="A750" s="209" t="str">
        <f>RIGHT($C$84,3)&amp;"*"&amp;RIGHT($C$83,4)&amp;"*"&amp;T$55&amp;"*"&amp;"A"</f>
        <v xml:space="preserve"> #1*008*7060*A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 t="e">
        <f t="shared" si="22"/>
        <v>#DIV/0!</v>
      </c>
    </row>
    <row r="751" spans="1:26" ht="12.65" customHeight="1" x14ac:dyDescent="0.3">
      <c r="A751" s="209" t="str">
        <f>RIGHT($C$84,3)&amp;"*"&amp;RIGHT($C$83,4)&amp;"*"&amp;U$55&amp;"*"&amp;"A"</f>
        <v xml:space="preserve"> #1*008*7070*A</v>
      </c>
      <c r="B751" s="282">
        <f>ROUND(U59,0)</f>
        <v>59520</v>
      </c>
      <c r="C751" s="285">
        <f>ROUND(U60,2)</f>
        <v>9.25</v>
      </c>
      <c r="D751" s="282">
        <f>ROUND(U61,0)</f>
        <v>606243</v>
      </c>
      <c r="E751" s="282">
        <f>ROUND(U62,0)</f>
        <v>103634</v>
      </c>
      <c r="F751" s="282">
        <f>ROUND(U63,0)</f>
        <v>83034</v>
      </c>
      <c r="G751" s="282">
        <f>ROUND(U64,0)</f>
        <v>469113</v>
      </c>
      <c r="H751" s="282">
        <f>ROUND(U65,0)</f>
        <v>0</v>
      </c>
      <c r="I751" s="282">
        <f>ROUND(U66,0)</f>
        <v>324032</v>
      </c>
      <c r="J751" s="282">
        <f>ROUND(U67,0)</f>
        <v>0</v>
      </c>
      <c r="K751" s="282">
        <f>ROUND(U68,0)</f>
        <v>4685</v>
      </c>
      <c r="L751" s="282">
        <f>ROUND(U70,0)</f>
        <v>0</v>
      </c>
      <c r="M751" s="282">
        <f>ROUND(U71,0)</f>
        <v>1596607</v>
      </c>
      <c r="N751" s="282">
        <f>ROUND(U76,0)</f>
        <v>1784</v>
      </c>
      <c r="O751" s="282">
        <f>ROUND(U74,0)</f>
        <v>5791656</v>
      </c>
      <c r="P751" s="282">
        <f>IF(U77&gt;0,ROUND(U77,0),0)</f>
        <v>0</v>
      </c>
      <c r="Q751" s="282">
        <f>IF(U78&gt;0,ROUND(U78,0),0)</f>
        <v>0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 t="e">
        <f t="shared" si="22"/>
        <v>#DIV/0!</v>
      </c>
    </row>
    <row r="752" spans="1:26" ht="12.65" customHeight="1" x14ac:dyDescent="0.3">
      <c r="A752" s="209" t="str">
        <f>RIGHT($C$84,3)&amp;"*"&amp;RIGHT($C$83,4)&amp;"*"&amp;V$55&amp;"*"&amp;"A"</f>
        <v xml:space="preserve"> #1*008*7110*A</v>
      </c>
      <c r="B752" s="282">
        <f>ROUND(V59,0)</f>
        <v>0</v>
      </c>
      <c r="C752" s="285">
        <f>ROUND(V60,2)</f>
        <v>0</v>
      </c>
      <c r="D752" s="282">
        <f>ROUND(V61,0)</f>
        <v>0</v>
      </c>
      <c r="E752" s="282">
        <f>ROUND(V62,0)</f>
        <v>0</v>
      </c>
      <c r="F752" s="282">
        <f>ROUND(V63,0)</f>
        <v>0</v>
      </c>
      <c r="G752" s="282">
        <f>ROUND(V64,0)</f>
        <v>0</v>
      </c>
      <c r="H752" s="282">
        <f>ROUND(V65,0)</f>
        <v>0</v>
      </c>
      <c r="I752" s="282">
        <f>ROUND(V66,0)</f>
        <v>0</v>
      </c>
      <c r="J752" s="282">
        <f>ROUND(V67,0)</f>
        <v>0</v>
      </c>
      <c r="K752" s="282">
        <f>ROUND(V68,0)</f>
        <v>0</v>
      </c>
      <c r="L752" s="282">
        <f>ROUND(V70,0)</f>
        <v>0</v>
      </c>
      <c r="M752" s="282">
        <f>ROUND(V71,0)</f>
        <v>0</v>
      </c>
      <c r="N752" s="282">
        <f>ROUND(V76,0)</f>
        <v>0</v>
      </c>
      <c r="O752" s="282">
        <f>ROUND(V74,0)</f>
        <v>0</v>
      </c>
      <c r="P752" s="282">
        <f>IF(V77&gt;0,ROUND(V77,0),0)</f>
        <v>0</v>
      </c>
      <c r="Q752" s="282">
        <f>IF(V78&gt;0,ROUND(V78,0),0)</f>
        <v>0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 t="e">
        <f t="shared" si="22"/>
        <v>#DIV/0!</v>
      </c>
    </row>
    <row r="753" spans="1:26" ht="12.65" customHeight="1" x14ac:dyDescent="0.3">
      <c r="A753" s="209" t="str">
        <f>RIGHT($C$84,3)&amp;"*"&amp;RIGHT($C$83,4)&amp;"*"&amp;W$55&amp;"*"&amp;"A"</f>
        <v xml:space="preserve"> #1*008*7120*A</v>
      </c>
      <c r="B753" s="282">
        <f>ROUND(W59,0)</f>
        <v>450</v>
      </c>
      <c r="C753" s="285">
        <f>ROUND(W60,2)</f>
        <v>0</v>
      </c>
      <c r="D753" s="282">
        <f>ROUND(W61,0)</f>
        <v>0</v>
      </c>
      <c r="E753" s="282">
        <f>ROUND(W62,0)</f>
        <v>0</v>
      </c>
      <c r="F753" s="282">
        <f>ROUND(W63,0)</f>
        <v>48224</v>
      </c>
      <c r="G753" s="282">
        <f>ROUND(W64,0)</f>
        <v>0</v>
      </c>
      <c r="H753" s="282">
        <f>ROUND(W65,0)</f>
        <v>0</v>
      </c>
      <c r="I753" s="282">
        <f>ROUND(W66,0)</f>
        <v>1403</v>
      </c>
      <c r="J753" s="282">
        <f>ROUND(W67,0)</f>
        <v>0</v>
      </c>
      <c r="K753" s="282">
        <f>ROUND(W68,0)</f>
        <v>238807</v>
      </c>
      <c r="L753" s="282">
        <f>ROUND(W70,0)</f>
        <v>0</v>
      </c>
      <c r="M753" s="282">
        <f>ROUND(W71,0)</f>
        <v>288435</v>
      </c>
      <c r="N753" s="282">
        <f>ROUND(W76,0)</f>
        <v>0</v>
      </c>
      <c r="O753" s="282">
        <f>ROUND(W74,0)</f>
        <v>1588175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 t="e">
        <f t="shared" si="22"/>
        <v>#DIV/0!</v>
      </c>
    </row>
    <row r="754" spans="1:26" ht="12.65" customHeight="1" x14ac:dyDescent="0.3">
      <c r="A754" s="209" t="str">
        <f>RIGHT($C$84,3)&amp;"*"&amp;RIGHT($C$83,4)&amp;"*"&amp;X$55&amp;"*"&amp;"A"</f>
        <v xml:space="preserve"> #1*008*7130*A</v>
      </c>
      <c r="B754" s="282">
        <f>ROUND(X59,0)</f>
        <v>1633</v>
      </c>
      <c r="C754" s="285">
        <f>ROUND(X60,2)</f>
        <v>1.49</v>
      </c>
      <c r="D754" s="282">
        <f>ROUND(X61,0)</f>
        <v>75156</v>
      </c>
      <c r="E754" s="282">
        <f>ROUND(X62,0)</f>
        <v>1767</v>
      </c>
      <c r="F754" s="282">
        <f>ROUND(X63,0)</f>
        <v>122067</v>
      </c>
      <c r="G754" s="282">
        <f>ROUND(X64,0)</f>
        <v>55896</v>
      </c>
      <c r="H754" s="282">
        <f>ROUND(X65,0)</f>
        <v>0</v>
      </c>
      <c r="I754" s="282">
        <f>ROUND(X66,0)</f>
        <v>68077</v>
      </c>
      <c r="J754" s="282">
        <f>ROUND(X67,0)</f>
        <v>0</v>
      </c>
      <c r="K754" s="282">
        <f>ROUND(X68,0)</f>
        <v>35897</v>
      </c>
      <c r="L754" s="282">
        <f>ROUND(X70,0)</f>
        <v>0</v>
      </c>
      <c r="M754" s="282">
        <f>ROUND(X71,0)</f>
        <v>366231</v>
      </c>
      <c r="N754" s="282">
        <f>ROUND(X76,0)</f>
        <v>621</v>
      </c>
      <c r="O754" s="282">
        <f>ROUND(X74,0)</f>
        <v>4736133</v>
      </c>
      <c r="P754" s="282">
        <f>IF(X77&gt;0,ROUND(X77,0),0)</f>
        <v>0</v>
      </c>
      <c r="Q754" s="282">
        <f>IF(X78&gt;0,ROUND(X78,0),0)</f>
        <v>0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 t="e">
        <f t="shared" si="22"/>
        <v>#DIV/0!</v>
      </c>
    </row>
    <row r="755" spans="1:26" ht="12.65" customHeight="1" x14ac:dyDescent="0.3">
      <c r="A755" s="209" t="str">
        <f>RIGHT($C$84,3)&amp;"*"&amp;RIGHT($C$83,4)&amp;"*"&amp;Y$55&amp;"*"&amp;"A"</f>
        <v xml:space="preserve"> #1*008*7140*A</v>
      </c>
      <c r="B755" s="282">
        <f>ROUND(Y59,0)</f>
        <v>6483</v>
      </c>
      <c r="C755" s="285">
        <f>ROUND(Y60,2)</f>
        <v>7.49</v>
      </c>
      <c r="D755" s="282">
        <f>ROUND(Y61,0)</f>
        <v>603722</v>
      </c>
      <c r="E755" s="282">
        <f>ROUND(Y62,0)</f>
        <v>138601</v>
      </c>
      <c r="F755" s="282">
        <f>ROUND(Y63,0)</f>
        <v>205389</v>
      </c>
      <c r="G755" s="282">
        <f>ROUND(Y64,0)</f>
        <v>20334</v>
      </c>
      <c r="H755" s="282">
        <f>ROUND(Y65,0)</f>
        <v>0</v>
      </c>
      <c r="I755" s="282">
        <f>ROUND(Y66,0)</f>
        <v>168049</v>
      </c>
      <c r="J755" s="282">
        <f>ROUND(Y67,0)</f>
        <v>0</v>
      </c>
      <c r="K755" s="282">
        <f>ROUND(Y68,0)</f>
        <v>4298</v>
      </c>
      <c r="L755" s="282">
        <f>ROUND(Y70,0)</f>
        <v>0</v>
      </c>
      <c r="M755" s="282">
        <f>ROUND(Y71,0)</f>
        <v>1144562</v>
      </c>
      <c r="N755" s="282">
        <f>ROUND(Y76,0)</f>
        <v>2257</v>
      </c>
      <c r="O755" s="282">
        <f>ROUND(Y74,0)</f>
        <v>4480370</v>
      </c>
      <c r="P755" s="282">
        <f>IF(Y77&gt;0,ROUND(Y77,0),0)</f>
        <v>0</v>
      </c>
      <c r="Q755" s="282">
        <f>IF(Y78&gt;0,ROUND(Y78,0),0)</f>
        <v>0</v>
      </c>
      <c r="R755" s="282">
        <f>IF(Y79&gt;0,ROUND(Y79,0),0)</f>
        <v>0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 t="e">
        <f t="shared" si="22"/>
        <v>#DIV/0!</v>
      </c>
    </row>
    <row r="756" spans="1:26" ht="12.65" customHeight="1" x14ac:dyDescent="0.3">
      <c r="A756" s="209" t="str">
        <f>RIGHT($C$84,3)&amp;"*"&amp;RIGHT($C$83,4)&amp;"*"&amp;Z$55&amp;"*"&amp;"A"</f>
        <v xml:space="preserve"> #1*008*7150*A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 t="e">
        <f t="shared" si="22"/>
        <v>#DIV/0!</v>
      </c>
    </row>
    <row r="757" spans="1:26" ht="12.65" customHeight="1" x14ac:dyDescent="0.3">
      <c r="A757" s="209" t="str">
        <f>RIGHT($C$84,3)&amp;"*"&amp;RIGHT($C$83,4)&amp;"*"&amp;AA$55&amp;"*"&amp;"A"</f>
        <v xml:space="preserve"> #1*008*7160*A</v>
      </c>
      <c r="B757" s="282">
        <f>ROUND(AA59,0)</f>
        <v>0</v>
      </c>
      <c r="C757" s="285">
        <f>ROUND(AA60,2)</f>
        <v>0</v>
      </c>
      <c r="D757" s="282">
        <f>ROUND(AA61,0)</f>
        <v>0</v>
      </c>
      <c r="E757" s="282">
        <f>ROUND(AA62,0)</f>
        <v>0</v>
      </c>
      <c r="F757" s="282">
        <f>ROUND(AA63,0)</f>
        <v>0</v>
      </c>
      <c r="G757" s="282">
        <f>ROUND(AA64,0)</f>
        <v>0</v>
      </c>
      <c r="H757" s="282">
        <f>ROUND(AA65,0)</f>
        <v>0</v>
      </c>
      <c r="I757" s="282">
        <f>ROUND(AA66,0)</f>
        <v>0</v>
      </c>
      <c r="J757" s="282">
        <f>ROUND(AA67,0)</f>
        <v>0</v>
      </c>
      <c r="K757" s="282">
        <f>ROUND(AA68,0)</f>
        <v>0</v>
      </c>
      <c r="L757" s="282">
        <f>ROUND(AA70,0)</f>
        <v>0</v>
      </c>
      <c r="M757" s="282">
        <f>ROUND(AA71,0)</f>
        <v>0</v>
      </c>
      <c r="N757" s="282">
        <f>ROUND(AA76,0)</f>
        <v>0</v>
      </c>
      <c r="O757" s="282">
        <f>ROUND(AA74,0)</f>
        <v>0</v>
      </c>
      <c r="P757" s="282">
        <f>IF(AA77&gt;0,ROUND(AA77,0),0)</f>
        <v>0</v>
      </c>
      <c r="Q757" s="282">
        <f>IF(AA78&gt;0,ROUND(AA78,0),0)</f>
        <v>0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 t="e">
        <f t="shared" si="22"/>
        <v>#DIV/0!</v>
      </c>
    </row>
    <row r="758" spans="1:26" ht="12.65" customHeight="1" x14ac:dyDescent="0.3">
      <c r="A758" s="209" t="str">
        <f>RIGHT($C$84,3)&amp;"*"&amp;RIGHT($C$83,4)&amp;"*"&amp;AB$55&amp;"*"&amp;"A"</f>
        <v xml:space="preserve"> #1*008*7170*A</v>
      </c>
      <c r="B758" s="282"/>
      <c r="C758" s="285">
        <f>ROUND(AB60,2)</f>
        <v>4.7</v>
      </c>
      <c r="D758" s="282">
        <f>ROUND(AB61,0)</f>
        <v>418728</v>
      </c>
      <c r="E758" s="282">
        <f>ROUND(AB62,0)</f>
        <v>56945</v>
      </c>
      <c r="F758" s="282">
        <f>ROUND(AB63,0)</f>
        <v>40740</v>
      </c>
      <c r="G758" s="282">
        <f>ROUND(AB64,0)</f>
        <v>814661</v>
      </c>
      <c r="H758" s="282">
        <f>ROUND(AB65,0)</f>
        <v>0</v>
      </c>
      <c r="I758" s="282">
        <f>ROUND(AB66,0)</f>
        <v>331918</v>
      </c>
      <c r="J758" s="282">
        <f>ROUND(AB67,0)</f>
        <v>0</v>
      </c>
      <c r="K758" s="282">
        <f>ROUND(AB68,0)</f>
        <v>7564</v>
      </c>
      <c r="L758" s="282">
        <f>ROUND(AB70,0)</f>
        <v>0</v>
      </c>
      <c r="M758" s="282">
        <f>ROUND(AB71,0)</f>
        <v>1680864</v>
      </c>
      <c r="N758" s="282">
        <f>ROUND(AB76,0)</f>
        <v>444</v>
      </c>
      <c r="O758" s="282">
        <f>ROUND(AB74,0)</f>
        <v>3197316</v>
      </c>
      <c r="P758" s="282">
        <f>IF(AB77&gt;0,ROUND(AB77,0),0)</f>
        <v>0</v>
      </c>
      <c r="Q758" s="282">
        <f>IF(AB78&gt;0,ROUND(AB78,0),0)</f>
        <v>0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 t="e">
        <f t="shared" si="22"/>
        <v>#DIV/0!</v>
      </c>
    </row>
    <row r="759" spans="1:26" ht="12.65" customHeight="1" x14ac:dyDescent="0.3">
      <c r="A759" s="209" t="str">
        <f>RIGHT($C$84,3)&amp;"*"&amp;RIGHT($C$83,4)&amp;"*"&amp;AC$55&amp;"*"&amp;"A"</f>
        <v xml:space="preserve"> #1*008*7180*A</v>
      </c>
      <c r="B759" s="282">
        <f>ROUND(AC59,0)</f>
        <v>669</v>
      </c>
      <c r="C759" s="285">
        <f>ROUND(AC60,2)</f>
        <v>0.78</v>
      </c>
      <c r="D759" s="282">
        <f>ROUND(AC61,0)</f>
        <v>64920</v>
      </c>
      <c r="E759" s="282">
        <f>ROUND(AC62,0)</f>
        <v>12738</v>
      </c>
      <c r="F759" s="282">
        <f>ROUND(AC63,0)</f>
        <v>0</v>
      </c>
      <c r="G759" s="282">
        <f>ROUND(AC64,0)</f>
        <v>2672</v>
      </c>
      <c r="H759" s="282">
        <f>ROUND(AC65,0)</f>
        <v>0</v>
      </c>
      <c r="I759" s="282">
        <f>ROUND(AC66,0)</f>
        <v>242</v>
      </c>
      <c r="J759" s="282">
        <f>ROUND(AC67,0)</f>
        <v>0</v>
      </c>
      <c r="K759" s="282">
        <f>ROUND(AC68,0)</f>
        <v>0</v>
      </c>
      <c r="L759" s="282">
        <f>ROUND(AC70,0)</f>
        <v>0</v>
      </c>
      <c r="M759" s="282">
        <f>ROUND(AC71,0)</f>
        <v>80573</v>
      </c>
      <c r="N759" s="282">
        <f>ROUND(AC76,0)</f>
        <v>0</v>
      </c>
      <c r="O759" s="282">
        <f>ROUND(AC74,0)</f>
        <v>95201</v>
      </c>
      <c r="P759" s="282">
        <f>IF(AC77&gt;0,ROUND(AC77,0),0)</f>
        <v>0</v>
      </c>
      <c r="Q759" s="282">
        <f>IF(AC78&gt;0,ROUND(AC78,0),0)</f>
        <v>0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 t="e">
        <f t="shared" si="22"/>
        <v>#DIV/0!</v>
      </c>
    </row>
    <row r="760" spans="1:26" ht="12.65" customHeight="1" x14ac:dyDescent="0.3">
      <c r="A760" s="209" t="str">
        <f>RIGHT($C$84,3)&amp;"*"&amp;RIGHT($C$83,4)&amp;"*"&amp;AD$55&amp;"*"&amp;"A"</f>
        <v xml:space="preserve"> #1*008*7190*A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 t="e">
        <f t="shared" si="22"/>
        <v>#DIV/0!</v>
      </c>
    </row>
    <row r="761" spans="1:26" ht="12.65" customHeight="1" x14ac:dyDescent="0.3">
      <c r="A761" s="209" t="str">
        <f>RIGHT($C$84,3)&amp;"*"&amp;RIGHT($C$83,4)&amp;"*"&amp;AE$55&amp;"*"&amp;"A"</f>
        <v xml:space="preserve"> #1*008*7200*A</v>
      </c>
      <c r="B761" s="282">
        <f>ROUND(AE59,0)</f>
        <v>15471</v>
      </c>
      <c r="C761" s="285">
        <f>ROUND(AE60,2)</f>
        <v>9.98</v>
      </c>
      <c r="D761" s="282">
        <f>ROUND(AE61,0)</f>
        <v>720948</v>
      </c>
      <c r="E761" s="282">
        <f>ROUND(AE62,0)</f>
        <v>176319</v>
      </c>
      <c r="F761" s="282">
        <f>ROUND(AE63,0)</f>
        <v>104850</v>
      </c>
      <c r="G761" s="282">
        <f>ROUND(AE64,0)</f>
        <v>22476</v>
      </c>
      <c r="H761" s="282">
        <f>ROUND(AE65,0)</f>
        <v>0</v>
      </c>
      <c r="I761" s="282">
        <f>ROUND(AE66,0)</f>
        <v>2794</v>
      </c>
      <c r="J761" s="282">
        <f>ROUND(AE67,0)</f>
        <v>0</v>
      </c>
      <c r="K761" s="282">
        <f>ROUND(AE68,0)</f>
        <v>0</v>
      </c>
      <c r="L761" s="282">
        <f>ROUND(AE70,0)</f>
        <v>0</v>
      </c>
      <c r="M761" s="282">
        <f>ROUND(AE71,0)</f>
        <v>1043328</v>
      </c>
      <c r="N761" s="282">
        <f>ROUND(AE76,0)</f>
        <v>4312</v>
      </c>
      <c r="O761" s="282">
        <f>ROUND(AE74,0)</f>
        <v>1721293</v>
      </c>
      <c r="P761" s="282">
        <f>IF(AE77&gt;0,ROUND(AE77,0),0)</f>
        <v>0</v>
      </c>
      <c r="Q761" s="282">
        <f>IF(AE78&gt;0,ROUND(AE78,0),0)</f>
        <v>0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 t="e">
        <f t="shared" si="22"/>
        <v>#DIV/0!</v>
      </c>
    </row>
    <row r="762" spans="1:26" ht="12.65" customHeight="1" x14ac:dyDescent="0.3">
      <c r="A762" s="209" t="str">
        <f>RIGHT($C$84,3)&amp;"*"&amp;RIGHT($C$83,4)&amp;"*"&amp;AF$55&amp;"*"&amp;"A"</f>
        <v xml:space="preserve"> #1*008*7220*A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 t="e">
        <f t="shared" si="22"/>
        <v>#DIV/0!</v>
      </c>
    </row>
    <row r="763" spans="1:26" ht="12.65" customHeight="1" x14ac:dyDescent="0.3">
      <c r="A763" s="209" t="str">
        <f>RIGHT($C$84,3)&amp;"*"&amp;RIGHT($C$83,4)&amp;"*"&amp;AG$55&amp;"*"&amp;"A"</f>
        <v xml:space="preserve"> #1*008*7230*A</v>
      </c>
      <c r="B763" s="282">
        <f>ROUND(AG59,0)</f>
        <v>4014</v>
      </c>
      <c r="C763" s="285">
        <f>ROUND(AG60,2)</f>
        <v>12.89</v>
      </c>
      <c r="D763" s="282">
        <f>ROUND(AG61,0)</f>
        <v>1711109</v>
      </c>
      <c r="E763" s="282">
        <f>ROUND(AG62,0)</f>
        <v>245184</v>
      </c>
      <c r="F763" s="282">
        <f>ROUND(AG63,0)</f>
        <v>413563</v>
      </c>
      <c r="G763" s="282">
        <f>ROUND(AG64,0)</f>
        <v>51939</v>
      </c>
      <c r="H763" s="282">
        <f>ROUND(AG65,0)</f>
        <v>517</v>
      </c>
      <c r="I763" s="282">
        <f>ROUND(AG66,0)</f>
        <v>10729</v>
      </c>
      <c r="J763" s="282">
        <f>ROUND(AG67,0)</f>
        <v>0</v>
      </c>
      <c r="K763" s="282">
        <f>ROUND(AG68,0)</f>
        <v>14617</v>
      </c>
      <c r="L763" s="282">
        <f>ROUND(AG70,0)</f>
        <v>0</v>
      </c>
      <c r="M763" s="282">
        <f>ROUND(AG71,0)</f>
        <v>2478266</v>
      </c>
      <c r="N763" s="282">
        <f>ROUND(AG76,0)</f>
        <v>2054</v>
      </c>
      <c r="O763" s="282">
        <f>ROUND(AG74,0)</f>
        <v>9373799</v>
      </c>
      <c r="P763" s="282">
        <f>IF(AG77&gt;0,ROUND(AG77,0),0)</f>
        <v>0</v>
      </c>
      <c r="Q763" s="282">
        <f>IF(AG78&gt;0,ROUND(AG78,0),0)</f>
        <v>0</v>
      </c>
      <c r="R763" s="282">
        <f>IF(AG79&gt;0,ROUND(AG79,0),0)</f>
        <v>0</v>
      </c>
      <c r="S763" s="282">
        <f>IF(AG80&gt;0,ROUND(AG80,0),0)</f>
        <v>4</v>
      </c>
      <c r="T763" s="285">
        <f>IF(AG81&gt;0,ROUND(AG81,2),0)</f>
        <v>0</v>
      </c>
      <c r="U763" s="282"/>
      <c r="X763" s="282"/>
      <c r="Y763" s="282"/>
      <c r="Z763" s="282" t="e">
        <f t="shared" si="22"/>
        <v>#DIV/0!</v>
      </c>
    </row>
    <row r="764" spans="1:26" ht="12.65" customHeight="1" x14ac:dyDescent="0.3">
      <c r="A764" s="209" t="str">
        <f>RIGHT($C$84,3)&amp;"*"&amp;RIGHT($C$83,4)&amp;"*"&amp;AH$55&amp;"*"&amp;"A"</f>
        <v xml:space="preserve"> #1*008*7240*A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 t="e">
        <f t="shared" si="22"/>
        <v>#DIV/0!</v>
      </c>
    </row>
    <row r="765" spans="1:26" ht="12.65" customHeight="1" x14ac:dyDescent="0.3">
      <c r="A765" s="209" t="str">
        <f>RIGHT($C$84,3)&amp;"*"&amp;RIGHT($C$83,4)&amp;"*"&amp;AI$55&amp;"*"&amp;"A"</f>
        <v xml:space="preserve"> #1*008*7250*A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 t="e">
        <f t="shared" si="22"/>
        <v>#DIV/0!</v>
      </c>
    </row>
    <row r="766" spans="1:26" ht="12.65" customHeight="1" x14ac:dyDescent="0.3">
      <c r="A766" s="209" t="str">
        <f>RIGHT($C$84,3)&amp;"*"&amp;RIGHT($C$83,4)&amp;"*"&amp;AJ$55&amp;"*"&amp;"A"</f>
        <v xml:space="preserve"> #1*008*7260*A</v>
      </c>
      <c r="B766" s="282">
        <f>ROUND(AJ59,0)</f>
        <v>24137</v>
      </c>
      <c r="C766" s="285">
        <f>ROUND(AJ60,2)</f>
        <v>39.549999999999997</v>
      </c>
      <c r="D766" s="282">
        <f>ROUND(AJ61,0)</f>
        <v>3190468</v>
      </c>
      <c r="E766" s="282">
        <f>ROUND(AJ62,0)</f>
        <v>698603</v>
      </c>
      <c r="F766" s="282">
        <f>ROUND(AJ63,0)</f>
        <v>195035</v>
      </c>
      <c r="G766" s="282">
        <f>ROUND(AJ64,0)</f>
        <v>190682</v>
      </c>
      <c r="H766" s="282">
        <f>ROUND(AJ65,0)</f>
        <v>44247</v>
      </c>
      <c r="I766" s="282">
        <f>ROUND(AJ66,0)</f>
        <v>138618</v>
      </c>
      <c r="J766" s="282">
        <f>ROUND(AJ67,0)</f>
        <v>168907</v>
      </c>
      <c r="K766" s="282">
        <f>ROUND(AJ68,0)</f>
        <v>9708</v>
      </c>
      <c r="L766" s="282">
        <f>ROUND(AJ70,0)</f>
        <v>0</v>
      </c>
      <c r="M766" s="282">
        <f>ROUND(AJ71,0)</f>
        <v>4756987</v>
      </c>
      <c r="N766" s="282">
        <f>ROUND(AJ76,0)</f>
        <v>11999</v>
      </c>
      <c r="O766" s="282">
        <f>ROUND(AJ74,0)</f>
        <v>5949446</v>
      </c>
      <c r="P766" s="282">
        <f>IF(AJ77&gt;0,ROUND(AJ77,0),0)</f>
        <v>0</v>
      </c>
      <c r="Q766" s="282">
        <f>IF(AJ78&gt;0,ROUND(AJ78,0),0)</f>
        <v>0</v>
      </c>
      <c r="R766" s="282">
        <f>IF(AJ79&gt;0,ROUND(AJ79,0),0)</f>
        <v>0</v>
      </c>
      <c r="S766" s="282">
        <f>IF(AJ80&gt;0,ROUND(AJ80,0),0)</f>
        <v>1</v>
      </c>
      <c r="T766" s="285">
        <f>IF(AJ81&gt;0,ROUND(AJ81,2),0)</f>
        <v>0</v>
      </c>
      <c r="U766" s="282"/>
      <c r="X766" s="282"/>
      <c r="Y766" s="282"/>
      <c r="Z766" s="282" t="e">
        <f t="shared" si="22"/>
        <v>#DIV/0!</v>
      </c>
    </row>
    <row r="767" spans="1:26" ht="12.65" customHeight="1" x14ac:dyDescent="0.3">
      <c r="A767" s="209" t="str">
        <f>RIGHT($C$84,3)&amp;"*"&amp;RIGHT($C$83,4)&amp;"*"&amp;AK$55&amp;"*"&amp;"A"</f>
        <v xml:space="preserve"> #1*008*7310*A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168094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 t="e">
        <f t="shared" si="22"/>
        <v>#DIV/0!</v>
      </c>
    </row>
    <row r="768" spans="1:26" ht="12.65" customHeight="1" x14ac:dyDescent="0.3">
      <c r="A768" s="209" t="str">
        <f>RIGHT($C$84,3)&amp;"*"&amp;RIGHT($C$83,4)&amp;"*"&amp;AL$55&amp;"*"&amp;"A"</f>
        <v xml:space="preserve"> #1*008*7320*A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 t="e">
        <f t="shared" si="22"/>
        <v>#DIV/0!</v>
      </c>
    </row>
    <row r="769" spans="1:26" ht="12.65" customHeight="1" x14ac:dyDescent="0.3">
      <c r="A769" s="209" t="str">
        <f>RIGHT($C$84,3)&amp;"*"&amp;RIGHT($C$83,4)&amp;"*"&amp;AM$55&amp;"*"&amp;"A"</f>
        <v xml:space="preserve"> #1*008*7330*A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 t="e">
        <f t="shared" si="22"/>
        <v>#DIV/0!</v>
      </c>
    </row>
    <row r="770" spans="1:26" ht="12.65" customHeight="1" x14ac:dyDescent="0.3">
      <c r="A770" s="209" t="str">
        <f>RIGHT($C$84,3)&amp;"*"&amp;RIGHT($C$83,4)&amp;"*"&amp;AN$55&amp;"*"&amp;"A"</f>
        <v xml:space="preserve"> #1*008*7340*A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 t="e">
        <f t="shared" si="22"/>
        <v>#DIV/0!</v>
      </c>
    </row>
    <row r="771" spans="1:26" ht="12.65" customHeight="1" x14ac:dyDescent="0.3">
      <c r="A771" s="209" t="str">
        <f>RIGHT($C$84,3)&amp;"*"&amp;RIGHT($C$83,4)&amp;"*"&amp;AO$55&amp;"*"&amp;"A"</f>
        <v xml:space="preserve"> #1*008*7350*A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 t="e">
        <f t="shared" si="22"/>
        <v>#DIV/0!</v>
      </c>
    </row>
    <row r="772" spans="1:26" ht="12.65" customHeight="1" x14ac:dyDescent="0.3">
      <c r="A772" s="209" t="str">
        <f>RIGHT($C$84,3)&amp;"*"&amp;RIGHT($C$83,4)&amp;"*"&amp;AP$55&amp;"*"&amp;"A"</f>
        <v xml:space="preserve"> #1*008*7380*A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 t="e">
        <f t="shared" si="22"/>
        <v>#DIV/0!</v>
      </c>
    </row>
    <row r="773" spans="1:26" ht="12.65" customHeight="1" x14ac:dyDescent="0.3">
      <c r="A773" s="209" t="str">
        <f>RIGHT($C$84,3)&amp;"*"&amp;RIGHT($C$83,4)&amp;"*"&amp;AQ$55&amp;"*"&amp;"A"</f>
        <v xml:space="preserve"> #1*008*7390*A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 t="e">
        <f t="shared" si="22"/>
        <v>#DIV/0!</v>
      </c>
    </row>
    <row r="774" spans="1:26" ht="12.65" customHeight="1" x14ac:dyDescent="0.3">
      <c r="A774" s="209" t="str">
        <f>RIGHT($C$84,3)&amp;"*"&amp;RIGHT($C$83,4)&amp;"*"&amp;AR$55&amp;"*"&amp;"A"</f>
        <v xml:space="preserve"> #1*008*7400*A</v>
      </c>
      <c r="B774" s="282">
        <f>ROUND(AR59,0)</f>
        <v>37</v>
      </c>
      <c r="C774" s="285">
        <f>ROUND(AR60,2)</f>
        <v>1.24</v>
      </c>
      <c r="D774" s="282">
        <f>ROUND(AR61,0)</f>
        <v>87188</v>
      </c>
      <c r="E774" s="282">
        <f>ROUND(AR62,0)</f>
        <v>26260</v>
      </c>
      <c r="F774" s="282">
        <f>ROUND(AR63,0)</f>
        <v>0</v>
      </c>
      <c r="G774" s="282">
        <f>ROUND(AR64,0)</f>
        <v>6613</v>
      </c>
      <c r="H774" s="282">
        <f>ROUND(AR65,0)</f>
        <v>0</v>
      </c>
      <c r="I774" s="282">
        <f>ROUND(AR66,0)</f>
        <v>3853</v>
      </c>
      <c r="J774" s="282">
        <f>ROUND(AR67,0)</f>
        <v>0</v>
      </c>
      <c r="K774" s="282">
        <f>ROUND(AR68,0)</f>
        <v>17</v>
      </c>
      <c r="L774" s="282">
        <f>ROUND(AR70,0)</f>
        <v>0</v>
      </c>
      <c r="M774" s="282">
        <f>ROUND(AR71,0)</f>
        <v>128027</v>
      </c>
      <c r="N774" s="282">
        <f>ROUND(AR76,0)</f>
        <v>722</v>
      </c>
      <c r="O774" s="282">
        <f>ROUND(AR74,0)</f>
        <v>212705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 t="e">
        <f t="shared" si="22"/>
        <v>#DIV/0!</v>
      </c>
    </row>
    <row r="775" spans="1:26" ht="12.65" customHeight="1" x14ac:dyDescent="0.3">
      <c r="A775" s="209" t="str">
        <f>RIGHT($C$84,3)&amp;"*"&amp;RIGHT($C$83,4)&amp;"*"&amp;AS$55&amp;"*"&amp;"A"</f>
        <v xml:space="preserve"> #1*008*7410*A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 t="e">
        <f t="shared" si="22"/>
        <v>#DIV/0!</v>
      </c>
    </row>
    <row r="776" spans="1:26" ht="12.65" customHeight="1" x14ac:dyDescent="0.3">
      <c r="A776" s="209" t="str">
        <f>RIGHT($C$84,3)&amp;"*"&amp;RIGHT($C$83,4)&amp;"*"&amp;AT$55&amp;"*"&amp;"A"</f>
        <v xml:space="preserve"> #1*008*7420*A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 t="e">
        <f t="shared" si="22"/>
        <v>#DIV/0!</v>
      </c>
    </row>
    <row r="777" spans="1:26" ht="12.65" customHeight="1" x14ac:dyDescent="0.3">
      <c r="A777" s="209" t="str">
        <f>RIGHT($C$84,3)&amp;"*"&amp;RIGHT($C$83,4)&amp;"*"&amp;AU$55&amp;"*"&amp;"A"</f>
        <v xml:space="preserve"> #1*008*7430*A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 t="e">
        <f t="shared" si="22"/>
        <v>#DIV/0!</v>
      </c>
    </row>
    <row r="778" spans="1:26" ht="12.65" customHeight="1" x14ac:dyDescent="0.3">
      <c r="A778" s="209" t="str">
        <f>RIGHT($C$84,3)&amp;"*"&amp;RIGHT($C$83,4)&amp;"*"&amp;AV$55&amp;"*"&amp;"A"</f>
        <v xml:space="preserve"> #1*008*7490*A</v>
      </c>
      <c r="B778" s="282"/>
      <c r="C778" s="285">
        <f>ROUND(AV60,2)</f>
        <v>0</v>
      </c>
      <c r="D778" s="282">
        <f>ROUND(AV61,0)</f>
        <v>0</v>
      </c>
      <c r="E778" s="282">
        <f>ROUND(AV62,0)</f>
        <v>0</v>
      </c>
      <c r="F778" s="282">
        <f>ROUND(AV63,0)</f>
        <v>0</v>
      </c>
      <c r="G778" s="282">
        <f>ROUND(AV64,0)</f>
        <v>0</v>
      </c>
      <c r="H778" s="282">
        <f>ROUND(AV65,0)</f>
        <v>0</v>
      </c>
      <c r="I778" s="282">
        <f>ROUND(AV66,0)</f>
        <v>0</v>
      </c>
      <c r="J778" s="282">
        <f>ROUND(AV67,0)</f>
        <v>0</v>
      </c>
      <c r="K778" s="282">
        <f>ROUND(AV68,0)</f>
        <v>0</v>
      </c>
      <c r="L778" s="282">
        <f>ROUND(AV70,0)</f>
        <v>0</v>
      </c>
      <c r="M778" s="282">
        <f>ROUND(AV71,0)</f>
        <v>0</v>
      </c>
      <c r="N778" s="282">
        <f>ROUND(AV76,0)</f>
        <v>0</v>
      </c>
      <c r="O778" s="282">
        <f>ROUND(AV74,0)</f>
        <v>56435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 t="e">
        <f t="shared" si="22"/>
        <v>#DIV/0!</v>
      </c>
    </row>
    <row r="779" spans="1:26" ht="12.65" customHeight="1" x14ac:dyDescent="0.3">
      <c r="A779" s="209" t="str">
        <f>RIGHT($C$84,3)&amp;"*"&amp;RIGHT($C$83,4)&amp;"*"&amp;AW$55&amp;"*"&amp;"A"</f>
        <v xml:space="preserve"> #1*008*8200*A</v>
      </c>
      <c r="B779" s="282"/>
      <c r="C779" s="285">
        <f>ROUND(AW60,2)</f>
        <v>0.76</v>
      </c>
      <c r="D779" s="282">
        <f>ROUND(AW61,0)</f>
        <v>62557</v>
      </c>
      <c r="E779" s="282">
        <f>ROUND(AW62,0)</f>
        <v>11261</v>
      </c>
      <c r="F779" s="282">
        <f>ROUND(AW63,0)</f>
        <v>2447</v>
      </c>
      <c r="G779" s="282">
        <f>ROUND(AW64,0)</f>
        <v>1365</v>
      </c>
      <c r="H779" s="282">
        <f>ROUND(AW65,0)</f>
        <v>0</v>
      </c>
      <c r="I779" s="282">
        <f>ROUND(AW66,0)</f>
        <v>-24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77606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">
      <c r="A780" s="209" t="str">
        <f>RIGHT($C$84,3)&amp;"*"&amp;RIGHT($C$83,4)&amp;"*"&amp;AX$55&amp;"*"&amp;"A"</f>
        <v xml:space="preserve"> #1*008*8310*A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">
      <c r="A781" s="209" t="str">
        <f>RIGHT($C$84,3)&amp;"*"&amp;RIGHT($C$83,4)&amp;"*"&amp;AY$55&amp;"*"&amp;"A"</f>
        <v xml:space="preserve"> #1*008*8320*A</v>
      </c>
      <c r="B781" s="282">
        <f>ROUND(AY59,0)</f>
        <v>4581</v>
      </c>
      <c r="C781" s="285">
        <f>ROUND(AY60,2)</f>
        <v>8.1199999999999992</v>
      </c>
      <c r="D781" s="282">
        <f>ROUND(AY61,0)</f>
        <v>303999</v>
      </c>
      <c r="E781" s="282">
        <f>ROUND(AY62,0)</f>
        <v>86372</v>
      </c>
      <c r="F781" s="282">
        <f>ROUND(AY63,0)</f>
        <v>11060</v>
      </c>
      <c r="G781" s="282">
        <f>ROUND(AY64,0)</f>
        <v>180270</v>
      </c>
      <c r="H781" s="282">
        <f>ROUND(AY65,0)</f>
        <v>0</v>
      </c>
      <c r="I781" s="282">
        <f>ROUND(AY66,0)</f>
        <v>0</v>
      </c>
      <c r="J781" s="282">
        <f>ROUND(AY67,0)</f>
        <v>0</v>
      </c>
      <c r="K781" s="282">
        <f>ROUND(AY68,0)</f>
        <v>0</v>
      </c>
      <c r="L781" s="282">
        <f>ROUND(AY70,0)</f>
        <v>0</v>
      </c>
      <c r="M781" s="282">
        <f>ROUND(AY71,0)</f>
        <v>583148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">
      <c r="A782" s="209" t="str">
        <f>RIGHT($C$84,3)&amp;"*"&amp;RIGHT($C$83,4)&amp;"*"&amp;AZ$55&amp;"*"&amp;"A"</f>
        <v xml:space="preserve"> #1*008*8330*A</v>
      </c>
      <c r="B782" s="282">
        <f>ROUND(AZ59,0)</f>
        <v>26627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0</v>
      </c>
      <c r="M782" s="282">
        <f>ROUND(AZ71,0)</f>
        <v>0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">
      <c r="A783" s="209" t="str">
        <f>RIGHT($C$84,3)&amp;"*"&amp;RIGHT($C$83,4)&amp;"*"&amp;BA$55&amp;"*"&amp;"A"</f>
        <v xml:space="preserve"> #1*008*8350*A</v>
      </c>
      <c r="B783" s="282">
        <f>ROUND(BA59,0)</f>
        <v>0</v>
      </c>
      <c r="C783" s="285">
        <f>ROUND(BA60,2)</f>
        <v>0</v>
      </c>
      <c r="D783" s="282">
        <f>ROUND(BA61,0)</f>
        <v>0</v>
      </c>
      <c r="E783" s="282">
        <f>ROUND(BA62,0)</f>
        <v>0</v>
      </c>
      <c r="F783" s="282">
        <f>ROUND(BA63,0)</f>
        <v>0</v>
      </c>
      <c r="G783" s="282">
        <f>ROUND(BA64,0)</f>
        <v>0</v>
      </c>
      <c r="H783" s="282">
        <f>ROUND(BA65,0)</f>
        <v>0</v>
      </c>
      <c r="I783" s="282">
        <f>ROUND(BA66,0)</f>
        <v>0</v>
      </c>
      <c r="J783" s="282">
        <f>ROUND(BA67,0)</f>
        <v>0</v>
      </c>
      <c r="K783" s="282">
        <f>ROUND(BA68,0)</f>
        <v>0</v>
      </c>
      <c r="L783" s="282">
        <f>ROUND(BA70,0)</f>
        <v>0</v>
      </c>
      <c r="M783" s="282">
        <f>ROUND(BA71,0)</f>
        <v>0</v>
      </c>
      <c r="N783" s="282"/>
      <c r="O783" s="282"/>
      <c r="P783" s="282">
        <f>IF(BA77&gt;0,ROUND(BA77,0),0)</f>
        <v>0</v>
      </c>
      <c r="Q783" s="282">
        <f>IF(BA78&gt;0,ROUND(BA78,0),0)</f>
        <v>0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">
      <c r="A784" s="209" t="str">
        <f>RIGHT($C$84,3)&amp;"*"&amp;RIGHT($C$83,4)&amp;"*"&amp;BB$55&amp;"*"&amp;"A"</f>
        <v xml:space="preserve"> #1*008*8360*A</v>
      </c>
      <c r="B784" s="282"/>
      <c r="C784" s="285">
        <f>ROUND(BB60,2)</f>
        <v>0</v>
      </c>
      <c r="D784" s="282">
        <f>ROUND(BB61,0)</f>
        <v>0</v>
      </c>
      <c r="E784" s="282">
        <f>ROUND(BB62,0)</f>
        <v>0</v>
      </c>
      <c r="F784" s="282">
        <f>ROUND(BB63,0)</f>
        <v>0</v>
      </c>
      <c r="G784" s="282">
        <f>ROUND(BB64,0)</f>
        <v>0</v>
      </c>
      <c r="H784" s="282">
        <f>ROUND(BB65,0)</f>
        <v>0</v>
      </c>
      <c r="I784" s="282">
        <f>ROUND(BB66,0)</f>
        <v>0</v>
      </c>
      <c r="J784" s="282">
        <f>ROUND(BB67,0)</f>
        <v>0</v>
      </c>
      <c r="K784" s="282">
        <f>ROUND(BB68,0)</f>
        <v>0</v>
      </c>
      <c r="L784" s="282">
        <f>ROUND(BB70,0)</f>
        <v>0</v>
      </c>
      <c r="M784" s="282">
        <f>ROUND(BB71,0)</f>
        <v>0</v>
      </c>
      <c r="N784" s="282"/>
      <c r="O784" s="282"/>
      <c r="P784" s="282">
        <f>IF(BB77&gt;0,ROUND(BB77,0),0)</f>
        <v>0</v>
      </c>
      <c r="Q784" s="282">
        <f>IF(BB78&gt;0,ROUND(BB78,0),0)</f>
        <v>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">
      <c r="A785" s="209" t="str">
        <f>RIGHT($C$84,3)&amp;"*"&amp;RIGHT($C$83,4)&amp;"*"&amp;BC$55&amp;"*"&amp;"A"</f>
        <v xml:space="preserve"> #1*008*8370*A</v>
      </c>
      <c r="B785" s="282"/>
      <c r="C785" s="285">
        <f>ROUND(BC60,2)</f>
        <v>0.28000000000000003</v>
      </c>
      <c r="D785" s="282">
        <f>ROUND(BC61,0)</f>
        <v>9998</v>
      </c>
      <c r="E785" s="282">
        <f>ROUND(BC62,0)</f>
        <v>697</v>
      </c>
      <c r="F785" s="282">
        <f>ROUND(BC63,0)</f>
        <v>0</v>
      </c>
      <c r="G785" s="282">
        <f>ROUND(BC64,0)</f>
        <v>1673</v>
      </c>
      <c r="H785" s="282">
        <f>ROUND(BC65,0)</f>
        <v>0</v>
      </c>
      <c r="I785" s="282">
        <f>ROUND(BC66,0)</f>
        <v>1252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13620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">
      <c r="A786" s="209" t="str">
        <f>RIGHT($C$84,3)&amp;"*"&amp;RIGHT($C$83,4)&amp;"*"&amp;BD$55&amp;"*"&amp;"A"</f>
        <v xml:space="preserve"> #1*008*8420*A</v>
      </c>
      <c r="B786" s="282"/>
      <c r="C786" s="285">
        <f>ROUND(BD60,2)</f>
        <v>1</v>
      </c>
      <c r="D786" s="282">
        <f>ROUND(BD61,0)</f>
        <v>65281</v>
      </c>
      <c r="E786" s="282">
        <f>ROUND(BD62,0)</f>
        <v>18002</v>
      </c>
      <c r="F786" s="282">
        <f>ROUND(BD63,0)</f>
        <v>0</v>
      </c>
      <c r="G786" s="282">
        <f>ROUND(BD64,0)</f>
        <v>1913</v>
      </c>
      <c r="H786" s="282">
        <f>ROUND(BD65,0)</f>
        <v>0</v>
      </c>
      <c r="I786" s="282">
        <f>ROUND(BD66,0)</f>
        <v>0</v>
      </c>
      <c r="J786" s="282">
        <f>ROUND(BD67,0)</f>
        <v>0</v>
      </c>
      <c r="K786" s="282">
        <f>ROUND(BD68,0)</f>
        <v>0</v>
      </c>
      <c r="L786" s="282">
        <f>ROUND(BD70,0)</f>
        <v>0</v>
      </c>
      <c r="M786" s="282">
        <f>ROUND(BD71,0)</f>
        <v>85196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">
      <c r="A787" s="209" t="str">
        <f>RIGHT($C$84,3)&amp;"*"&amp;RIGHT($C$83,4)&amp;"*"&amp;BE$55&amp;"*"&amp;"A"</f>
        <v xml:space="preserve"> #1*008*8430*A</v>
      </c>
      <c r="B787" s="282">
        <f>ROUND(BE59,0)</f>
        <v>85625</v>
      </c>
      <c r="C787" s="285">
        <f>ROUND(BE60,2)</f>
        <v>7.13</v>
      </c>
      <c r="D787" s="282">
        <f>ROUND(BE61,0)</f>
        <v>430524</v>
      </c>
      <c r="E787" s="282">
        <f>ROUND(BE62,0)</f>
        <v>103030</v>
      </c>
      <c r="F787" s="282">
        <f>ROUND(BE63,0)</f>
        <v>458</v>
      </c>
      <c r="G787" s="282">
        <f>ROUND(BE64,0)</f>
        <v>33866</v>
      </c>
      <c r="H787" s="282">
        <f>ROUND(BE65,0)</f>
        <v>212311</v>
      </c>
      <c r="I787" s="282">
        <f>ROUND(BE66,0)</f>
        <v>70586</v>
      </c>
      <c r="J787" s="282">
        <f>ROUND(BE67,0)</f>
        <v>0</v>
      </c>
      <c r="K787" s="282">
        <f>ROUND(BE68,0)</f>
        <v>1951</v>
      </c>
      <c r="L787" s="282">
        <f>ROUND(BE70,0)</f>
        <v>0</v>
      </c>
      <c r="M787" s="282">
        <f>ROUND(BE71,0)</f>
        <v>911602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">
      <c r="A788" s="209" t="str">
        <f>RIGHT($C$84,3)&amp;"*"&amp;RIGHT($C$83,4)&amp;"*"&amp;BF$55&amp;"*"&amp;"A"</f>
        <v xml:space="preserve"> #1*008*8460*A</v>
      </c>
      <c r="B788" s="282"/>
      <c r="C788" s="285">
        <f>ROUND(BF60,2)</f>
        <v>9.58</v>
      </c>
      <c r="D788" s="282">
        <f>ROUND(BF61,0)</f>
        <v>345083</v>
      </c>
      <c r="E788" s="282">
        <f>ROUND(BF62,0)</f>
        <v>89981</v>
      </c>
      <c r="F788" s="282">
        <f>ROUND(BF63,0)</f>
        <v>0</v>
      </c>
      <c r="G788" s="282">
        <f>ROUND(BF64,0)</f>
        <v>38984</v>
      </c>
      <c r="H788" s="282">
        <f>ROUND(BF65,0)</f>
        <v>638</v>
      </c>
      <c r="I788" s="282">
        <f>ROUND(BF66,0)</f>
        <v>130685</v>
      </c>
      <c r="J788" s="282">
        <f>ROUND(BF67,0)</f>
        <v>0</v>
      </c>
      <c r="K788" s="282">
        <f>ROUND(BF68,0)</f>
        <v>0</v>
      </c>
      <c r="L788" s="282">
        <f>ROUND(BF70,0)</f>
        <v>0</v>
      </c>
      <c r="M788" s="282">
        <f>ROUND(BF71,0)</f>
        <v>606587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">
      <c r="A789" s="209" t="str">
        <f>RIGHT($C$84,3)&amp;"*"&amp;RIGHT($C$83,4)&amp;"*"&amp;BG$55&amp;"*"&amp;"A"</f>
        <v xml:space="preserve"> #1*008*8470*A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0</v>
      </c>
      <c r="H789" s="282">
        <f>ROUND(BG65,0)</f>
        <v>0</v>
      </c>
      <c r="I789" s="282">
        <f>ROUND(BG66,0)</f>
        <v>0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0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">
      <c r="A790" s="209" t="str">
        <f>RIGHT($C$84,3)&amp;"*"&amp;RIGHT($C$83,4)&amp;"*"&amp;BH$55&amp;"*"&amp;"A"</f>
        <v xml:space="preserve"> #1*008*8480*A</v>
      </c>
      <c r="B790" s="282"/>
      <c r="C790" s="285">
        <f>ROUND(BH60,2)</f>
        <v>5.84</v>
      </c>
      <c r="D790" s="282">
        <f>ROUND(BH61,0)</f>
        <v>424029</v>
      </c>
      <c r="E790" s="282">
        <f>ROUND(BH62,0)</f>
        <v>100737</v>
      </c>
      <c r="F790" s="282">
        <f>ROUND(BH63,0)</f>
        <v>0</v>
      </c>
      <c r="G790" s="282">
        <f>ROUND(BH64,0)</f>
        <v>24163</v>
      </c>
      <c r="H790" s="282">
        <f>ROUND(BH65,0)</f>
        <v>0</v>
      </c>
      <c r="I790" s="282">
        <f>ROUND(BH66,0)</f>
        <v>712324</v>
      </c>
      <c r="J790" s="282">
        <f>ROUND(BH67,0)</f>
        <v>0</v>
      </c>
      <c r="K790" s="282">
        <f>ROUND(BH68,0)</f>
        <v>1234</v>
      </c>
      <c r="L790" s="282">
        <f>ROUND(BH70,0)</f>
        <v>0</v>
      </c>
      <c r="M790" s="282">
        <f>ROUND(BH71,0)</f>
        <v>1263361</v>
      </c>
      <c r="N790" s="282"/>
      <c r="O790" s="282"/>
      <c r="P790" s="282">
        <f>IF(BH77&gt;0,ROUND(BH77,0),0)</f>
        <v>0</v>
      </c>
      <c r="Q790" s="282">
        <f>IF(BH78&gt;0,ROUND(BH78,0),0)</f>
        <v>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">
      <c r="A791" s="209" t="str">
        <f>RIGHT($C$84,3)&amp;"*"&amp;RIGHT($C$83,4)&amp;"*"&amp;BI$55&amp;"*"&amp;"A"</f>
        <v xml:space="preserve"> #1*008*8490*A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">
      <c r="A792" s="209" t="str">
        <f>RIGHT($C$84,3)&amp;"*"&amp;RIGHT($C$83,4)&amp;"*"&amp;BJ$55&amp;"*"&amp;"A"</f>
        <v xml:space="preserve"> #1*008*8510*A</v>
      </c>
      <c r="B792" s="282"/>
      <c r="C792" s="285">
        <f>ROUND(BJ60,2)</f>
        <v>2.37</v>
      </c>
      <c r="D792" s="282">
        <f>ROUND(BJ61,0)</f>
        <v>243715</v>
      </c>
      <c r="E792" s="282">
        <f>ROUND(BJ62,0)</f>
        <v>43423</v>
      </c>
      <c r="F792" s="282">
        <f>ROUND(BJ63,0)</f>
        <v>0</v>
      </c>
      <c r="G792" s="282">
        <f>ROUND(BJ64,0)</f>
        <v>6244</v>
      </c>
      <c r="H792" s="282">
        <f>ROUND(BJ65,0)</f>
        <v>0</v>
      </c>
      <c r="I792" s="282">
        <f>ROUND(BJ66,0)</f>
        <v>151253</v>
      </c>
      <c r="J792" s="282">
        <f>ROUND(BJ67,0)</f>
        <v>0</v>
      </c>
      <c r="K792" s="282">
        <f>ROUND(BJ68,0)</f>
        <v>4339</v>
      </c>
      <c r="L792" s="282">
        <f>ROUND(BJ70,0)</f>
        <v>0</v>
      </c>
      <c r="M792" s="282">
        <f>ROUND(BJ71,0)</f>
        <v>449177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">
      <c r="A793" s="209" t="str">
        <f>RIGHT($C$84,3)&amp;"*"&amp;RIGHT($C$83,4)&amp;"*"&amp;BK$55&amp;"*"&amp;"A"</f>
        <v xml:space="preserve"> #1*008*8530*A</v>
      </c>
      <c r="B793" s="282"/>
      <c r="C793" s="285">
        <f>ROUND(BK60,2)</f>
        <v>10.42</v>
      </c>
      <c r="D793" s="282">
        <f>ROUND(BK61,0)</f>
        <v>503107</v>
      </c>
      <c r="E793" s="282">
        <f>ROUND(BK62,0)</f>
        <v>154125</v>
      </c>
      <c r="F793" s="282">
        <f>ROUND(BK63,0)</f>
        <v>0</v>
      </c>
      <c r="G793" s="282">
        <f>ROUND(BK64,0)</f>
        <v>8359</v>
      </c>
      <c r="H793" s="282">
        <f>ROUND(BK65,0)</f>
        <v>0</v>
      </c>
      <c r="I793" s="282">
        <f>ROUND(BK66,0)</f>
        <v>289473</v>
      </c>
      <c r="J793" s="282">
        <f>ROUND(BK67,0)</f>
        <v>0</v>
      </c>
      <c r="K793" s="282">
        <f>ROUND(BK68,0)</f>
        <v>3773</v>
      </c>
      <c r="L793" s="282">
        <f>ROUND(BK70,0)</f>
        <v>0</v>
      </c>
      <c r="M793" s="282">
        <f>ROUND(BK71,0)</f>
        <v>1017807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">
      <c r="A794" s="209" t="str">
        <f>RIGHT($C$84,3)&amp;"*"&amp;RIGHT($C$83,4)&amp;"*"&amp;BL$55&amp;"*"&amp;"A"</f>
        <v xml:space="preserve"> #1*008*8560*A</v>
      </c>
      <c r="B794" s="282"/>
      <c r="C794" s="285">
        <f>ROUND(BL60,2)</f>
        <v>5.12</v>
      </c>
      <c r="D794" s="282">
        <f>ROUND(BL61,0)</f>
        <v>174812</v>
      </c>
      <c r="E794" s="282">
        <f>ROUND(BL62,0)</f>
        <v>57824</v>
      </c>
      <c r="F794" s="282">
        <f>ROUND(BL63,0)</f>
        <v>0</v>
      </c>
      <c r="G794" s="282">
        <f>ROUND(BL64,0)</f>
        <v>5539</v>
      </c>
      <c r="H794" s="282">
        <f>ROUND(BL65,0)</f>
        <v>0</v>
      </c>
      <c r="I794" s="282">
        <f>ROUND(BL66,0)</f>
        <v>448</v>
      </c>
      <c r="J794" s="282">
        <f>ROUND(BL67,0)</f>
        <v>0</v>
      </c>
      <c r="K794" s="282">
        <f>ROUND(BL68,0)</f>
        <v>3772</v>
      </c>
      <c r="L794" s="282">
        <f>ROUND(BL70,0)</f>
        <v>0</v>
      </c>
      <c r="M794" s="282">
        <f>ROUND(BL71,0)</f>
        <v>241877</v>
      </c>
      <c r="N794" s="282"/>
      <c r="O794" s="282"/>
      <c r="P794" s="282">
        <f>IF(BL77&gt;0,ROUND(BL77,0),0)</f>
        <v>0</v>
      </c>
      <c r="Q794" s="282">
        <f>IF(BL78&gt;0,ROUND(BL78,0),0)</f>
        <v>0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">
      <c r="A795" s="209" t="str">
        <f>RIGHT($C$84,3)&amp;"*"&amp;RIGHT($C$83,4)&amp;"*"&amp;BM$55&amp;"*"&amp;"A"</f>
        <v xml:space="preserve"> #1*008*8590*A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">
      <c r="A796" s="209" t="str">
        <f>RIGHT($C$84,3)&amp;"*"&amp;RIGHT($C$83,4)&amp;"*"&amp;BN$55&amp;"*"&amp;"A"</f>
        <v xml:space="preserve"> #1*008*8610*A</v>
      </c>
      <c r="B796" s="282"/>
      <c r="C796" s="285">
        <f>ROUND(BN60,2)</f>
        <v>9.77</v>
      </c>
      <c r="D796" s="282">
        <f>ROUND(BN61,0)</f>
        <v>814051</v>
      </c>
      <c r="E796" s="282">
        <f>ROUND(BN62,0)</f>
        <v>142560</v>
      </c>
      <c r="F796" s="282">
        <f>ROUND(BN63,0)</f>
        <v>184979</v>
      </c>
      <c r="G796" s="282">
        <f>ROUND(BN64,0)</f>
        <v>409354</v>
      </c>
      <c r="H796" s="282">
        <f>ROUND(BN65,0)</f>
        <v>0</v>
      </c>
      <c r="I796" s="282">
        <f>ROUND(BN66,0)</f>
        <v>212795</v>
      </c>
      <c r="J796" s="282">
        <f>ROUND(BN67,0)</f>
        <v>1119833</v>
      </c>
      <c r="K796" s="282">
        <f>ROUND(BN68,0)</f>
        <v>11981</v>
      </c>
      <c r="L796" s="282">
        <f>ROUND(BN70,0)</f>
        <v>0</v>
      </c>
      <c r="M796" s="282">
        <f>ROUND(BN71,0)</f>
        <v>3627233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">
      <c r="A797" s="209" t="str">
        <f>RIGHT($C$84,3)&amp;"*"&amp;RIGHT($C$83,4)&amp;"*"&amp;BO$55&amp;"*"&amp;"A"</f>
        <v xml:space="preserve"> #1*008*8620*A</v>
      </c>
      <c r="B797" s="282"/>
      <c r="C797" s="285">
        <f>ROUND(BO60,2)</f>
        <v>0</v>
      </c>
      <c r="D797" s="282">
        <f>ROUND(BO61,0)</f>
        <v>0</v>
      </c>
      <c r="E797" s="282">
        <f>ROUND(BO62,0)</f>
        <v>0</v>
      </c>
      <c r="F797" s="282">
        <f>ROUND(BO63,0)</f>
        <v>0</v>
      </c>
      <c r="G797" s="282">
        <f>ROUND(BO64,0)</f>
        <v>0</v>
      </c>
      <c r="H797" s="282">
        <f>ROUND(BO65,0)</f>
        <v>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0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">
      <c r="A798" s="209" t="str">
        <f>RIGHT($C$84,3)&amp;"*"&amp;RIGHT($C$83,4)&amp;"*"&amp;BP$55&amp;"*"&amp;"A"</f>
        <v xml:space="preserve"> #1*008*8630*A</v>
      </c>
      <c r="B798" s="282"/>
      <c r="C798" s="285">
        <f>ROUND(BP60,2)</f>
        <v>0</v>
      </c>
      <c r="D798" s="282">
        <f>ROUND(BP61,0)</f>
        <v>0</v>
      </c>
      <c r="E798" s="282">
        <f>ROUND(BP62,0)</f>
        <v>0</v>
      </c>
      <c r="F798" s="282">
        <f>ROUND(BP63,0)</f>
        <v>0</v>
      </c>
      <c r="G798" s="282">
        <f>ROUND(BP64,0)</f>
        <v>0</v>
      </c>
      <c r="H798" s="282">
        <f>ROUND(BP65,0)</f>
        <v>0</v>
      </c>
      <c r="I798" s="282">
        <f>ROUND(BP66,0)</f>
        <v>0</v>
      </c>
      <c r="J798" s="282">
        <f>ROUND(BP67,0)</f>
        <v>0</v>
      </c>
      <c r="K798" s="282">
        <f>ROUND(BP68,0)</f>
        <v>0</v>
      </c>
      <c r="L798" s="282">
        <f>ROUND(BP70,0)</f>
        <v>0</v>
      </c>
      <c r="M798" s="282">
        <f>ROUND(BP71,0)</f>
        <v>0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">
      <c r="A799" s="209" t="str">
        <f>RIGHT($C$84,3)&amp;"*"&amp;RIGHT($C$83,4)&amp;"*"&amp;BQ$55&amp;"*"&amp;"A"</f>
        <v xml:space="preserve"> #1*008*8640*A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">
      <c r="A800" s="209" t="str">
        <f>RIGHT($C$84,3)&amp;"*"&amp;RIGHT($C$83,4)&amp;"*"&amp;BR$55&amp;"*"&amp;"A"</f>
        <v xml:space="preserve"> #1*008*8650*A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">
      <c r="A801" s="209" t="str">
        <f>RIGHT($C$84,3)&amp;"*"&amp;RIGHT($C$83,4)&amp;"*"&amp;BS$55&amp;"*"&amp;"A"</f>
        <v xml:space="preserve"> #1*008*8660*A</v>
      </c>
      <c r="B801" s="282"/>
      <c r="C801" s="285">
        <f>ROUND(BS60,2)</f>
        <v>0</v>
      </c>
      <c r="D801" s="282">
        <f>ROUND(BS61,0)</f>
        <v>0</v>
      </c>
      <c r="E801" s="282">
        <f>ROUND(BS62,0)</f>
        <v>0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0</v>
      </c>
      <c r="J801" s="282">
        <f>ROUND(BS67,0)</f>
        <v>0</v>
      </c>
      <c r="K801" s="282">
        <f>ROUND(BS68,0)</f>
        <v>0</v>
      </c>
      <c r="L801" s="282">
        <f>ROUND(BS70,0)</f>
        <v>0</v>
      </c>
      <c r="M801" s="282">
        <f>ROUND(BS71,0)</f>
        <v>0</v>
      </c>
      <c r="N801" s="282"/>
      <c r="O801" s="282"/>
      <c r="P801" s="282">
        <f>IF(BS77&gt;0,ROUND(BS77,0),0)</f>
        <v>0</v>
      </c>
      <c r="Q801" s="282">
        <f>IF(BS78&gt;0,ROUND(BS78,0),0)</f>
        <v>0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">
      <c r="A802" s="209" t="str">
        <f>RIGHT($C$84,3)&amp;"*"&amp;RIGHT($C$83,4)&amp;"*"&amp;BT$55&amp;"*"&amp;"A"</f>
        <v xml:space="preserve"> #1*008*8670*A</v>
      </c>
      <c r="B802" s="282"/>
      <c r="C802" s="285">
        <f>ROUND(BT60,2)</f>
        <v>0</v>
      </c>
      <c r="D802" s="282">
        <f>ROUND(BT61,0)</f>
        <v>0</v>
      </c>
      <c r="E802" s="282">
        <f>ROUND(BT62,0)</f>
        <v>0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0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">
      <c r="A803" s="209" t="str">
        <f>RIGHT($C$84,3)&amp;"*"&amp;RIGHT($C$83,4)&amp;"*"&amp;BU$55&amp;"*"&amp;"A"</f>
        <v xml:space="preserve"> #1*008*8680*A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">
      <c r="A804" s="209" t="str">
        <f>RIGHT($C$84,3)&amp;"*"&amp;RIGHT($C$83,4)&amp;"*"&amp;BV$55&amp;"*"&amp;"A"</f>
        <v xml:space="preserve"> #1*008*8690*A</v>
      </c>
      <c r="B804" s="282"/>
      <c r="C804" s="285">
        <f>ROUND(BV60,2)</f>
        <v>7.23</v>
      </c>
      <c r="D804" s="282">
        <f>ROUND(BV61,0)</f>
        <v>280228</v>
      </c>
      <c r="E804" s="282">
        <f>ROUND(BV62,0)</f>
        <v>104767</v>
      </c>
      <c r="F804" s="282">
        <f>ROUND(BV63,0)</f>
        <v>0</v>
      </c>
      <c r="G804" s="282">
        <f>ROUND(BV64,0)</f>
        <v>2116</v>
      </c>
      <c r="H804" s="282">
        <f>ROUND(BV65,0)</f>
        <v>0</v>
      </c>
      <c r="I804" s="282">
        <f>ROUND(BV66,0)</f>
        <v>15060</v>
      </c>
      <c r="J804" s="282">
        <f>ROUND(BV67,0)</f>
        <v>0</v>
      </c>
      <c r="K804" s="282">
        <f>ROUND(BV68,0)</f>
        <v>4260</v>
      </c>
      <c r="L804" s="282">
        <f>ROUND(BV70,0)</f>
        <v>0</v>
      </c>
      <c r="M804" s="282">
        <f>ROUND(BV71,0)</f>
        <v>407093</v>
      </c>
      <c r="N804" s="282"/>
      <c r="O804" s="282"/>
      <c r="P804" s="282">
        <f>IF(BV77&gt;0,ROUND(BV77,0),0)</f>
        <v>0</v>
      </c>
      <c r="Q804" s="282">
        <f>IF(BV78&gt;0,ROUND(BV78,0),0)</f>
        <v>0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">
      <c r="A805" s="209" t="str">
        <f>RIGHT($C$84,3)&amp;"*"&amp;RIGHT($C$83,4)&amp;"*"&amp;BW$55&amp;"*"&amp;"A"</f>
        <v xml:space="preserve"> #1*008*8700*A</v>
      </c>
      <c r="B805" s="282"/>
      <c r="C805" s="285">
        <f>ROUND(BW60,2)</f>
        <v>0</v>
      </c>
      <c r="D805" s="282">
        <f>ROUND(BW61,0)</f>
        <v>0</v>
      </c>
      <c r="E805" s="282">
        <f>ROUND(BW62,0)</f>
        <v>0</v>
      </c>
      <c r="F805" s="282">
        <f>ROUND(BW63,0)</f>
        <v>0</v>
      </c>
      <c r="G805" s="282">
        <f>ROUND(BW64,0)</f>
        <v>0</v>
      </c>
      <c r="H805" s="282">
        <f>ROUND(BW65,0)</f>
        <v>0</v>
      </c>
      <c r="I805" s="282">
        <f>ROUND(BW66,0)</f>
        <v>0</v>
      </c>
      <c r="J805" s="282">
        <f>ROUND(BW67,0)</f>
        <v>0</v>
      </c>
      <c r="K805" s="282">
        <f>ROUND(BW68,0)</f>
        <v>0</v>
      </c>
      <c r="L805" s="282">
        <f>ROUND(BW70,0)</f>
        <v>0</v>
      </c>
      <c r="M805" s="282">
        <f>ROUND(BW71,0)</f>
        <v>0</v>
      </c>
      <c r="N805" s="282"/>
      <c r="O805" s="282"/>
      <c r="P805" s="282">
        <f>IF(BW77&gt;0,ROUND(BW77,0),0)</f>
        <v>0</v>
      </c>
      <c r="Q805" s="282">
        <f>IF(BW78&gt;0,ROUND(BW78,0),0)</f>
        <v>0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">
      <c r="A806" s="209" t="str">
        <f>RIGHT($C$84,3)&amp;"*"&amp;RIGHT($C$83,4)&amp;"*"&amp;BX$55&amp;"*"&amp;"A"</f>
        <v xml:space="preserve"> #1*008*8710*A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">
      <c r="A807" s="209" t="str">
        <f>RIGHT($C$84,3)&amp;"*"&amp;RIGHT($C$83,4)&amp;"*"&amp;BY$55&amp;"*"&amp;"A"</f>
        <v xml:space="preserve"> #1*008*8720*A</v>
      </c>
      <c r="B807" s="282"/>
      <c r="C807" s="285">
        <f>ROUND(BY60,2)</f>
        <v>3.27</v>
      </c>
      <c r="D807" s="282">
        <f>ROUND(BY61,0)</f>
        <v>233836</v>
      </c>
      <c r="E807" s="282">
        <f>ROUND(BY62,0)</f>
        <v>60554</v>
      </c>
      <c r="F807" s="282">
        <f>ROUND(BY63,0)</f>
        <v>0</v>
      </c>
      <c r="G807" s="282">
        <f>ROUND(BY64,0)</f>
        <v>268</v>
      </c>
      <c r="H807" s="282">
        <f>ROUND(BY65,0)</f>
        <v>0</v>
      </c>
      <c r="I807" s="282">
        <f>ROUND(BY66,0)</f>
        <v>0</v>
      </c>
      <c r="J807" s="282">
        <f>ROUND(BY67,0)</f>
        <v>0</v>
      </c>
      <c r="K807" s="282">
        <f>ROUND(BY68,0)</f>
        <v>0</v>
      </c>
      <c r="L807" s="282">
        <f>ROUND(BY70,0)</f>
        <v>0</v>
      </c>
      <c r="M807" s="282">
        <f>ROUND(BY71,0)</f>
        <v>294658</v>
      </c>
      <c r="N807" s="282"/>
      <c r="O807" s="282"/>
      <c r="P807" s="282">
        <f>IF(BY77&gt;0,ROUND(BY77,0),0)</f>
        <v>0</v>
      </c>
      <c r="Q807" s="282">
        <f>IF(BY78&gt;0,ROUND(BY78,0),0)</f>
        <v>0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">
      <c r="A808" s="209" t="str">
        <f>RIGHT($C$84,3)&amp;"*"&amp;RIGHT($C$83,4)&amp;"*"&amp;BZ$55&amp;"*"&amp;"A"</f>
        <v xml:space="preserve"> #1*008*8730*A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">
      <c r="A809" s="209" t="str">
        <f>RIGHT($C$84,3)&amp;"*"&amp;RIGHT($C$83,4)&amp;"*"&amp;CA$55&amp;"*"&amp;"A"</f>
        <v xml:space="preserve"> #1*008*8740*A</v>
      </c>
      <c r="B809" s="282"/>
      <c r="C809" s="285">
        <f>ROUND(CA60,2)</f>
        <v>0</v>
      </c>
      <c r="D809" s="282">
        <f>ROUND(CA61,0)</f>
        <v>0</v>
      </c>
      <c r="E809" s="282">
        <f>ROUND(CA62,0)</f>
        <v>0</v>
      </c>
      <c r="F809" s="282">
        <f>ROUND(CA63,0)</f>
        <v>0</v>
      </c>
      <c r="G809" s="282">
        <f>ROUND(CA64,0)</f>
        <v>0</v>
      </c>
      <c r="H809" s="282">
        <f>ROUND(CA65,0)</f>
        <v>0</v>
      </c>
      <c r="I809" s="282">
        <f>ROUND(CA66,0)</f>
        <v>0</v>
      </c>
      <c r="J809" s="282">
        <f>ROUND(CA67,0)</f>
        <v>0</v>
      </c>
      <c r="K809" s="282">
        <f>ROUND(CA68,0)</f>
        <v>0</v>
      </c>
      <c r="L809" s="282">
        <f>ROUND(CA70,0)</f>
        <v>0</v>
      </c>
      <c r="M809" s="282">
        <f>ROUND(CA71,0)</f>
        <v>0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">
      <c r="A810" s="209" t="str">
        <f>RIGHT($C$84,3)&amp;"*"&amp;RIGHT($C$83,4)&amp;"*"&amp;CB$55&amp;"*"&amp;"A"</f>
        <v xml:space="preserve"> #1*008*8770*A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">
      <c r="A811" s="209" t="str">
        <f>RIGHT($C$84,3)&amp;"*"&amp;RIGHT($C$83,4)&amp;"*"&amp;CC$55&amp;"*"&amp;"A"</f>
        <v xml:space="preserve"> #1*008*8790*A</v>
      </c>
      <c r="B811" s="282"/>
      <c r="C811" s="285">
        <f>ROUND(CC60,2)</f>
        <v>0.98</v>
      </c>
      <c r="D811" s="282">
        <f>ROUND(CC61,0)</f>
        <v>41248</v>
      </c>
      <c r="E811" s="282">
        <f>ROUND(CC62,0)</f>
        <v>4335</v>
      </c>
      <c r="F811" s="282">
        <f>ROUND(CC63,0)</f>
        <v>0</v>
      </c>
      <c r="G811" s="282">
        <f>ROUND(CC64,0)</f>
        <v>-160</v>
      </c>
      <c r="H811" s="282">
        <f>ROUND(CC65,0)</f>
        <v>0</v>
      </c>
      <c r="I811" s="282">
        <f>ROUND(CC66,0)</f>
        <v>0</v>
      </c>
      <c r="J811" s="282">
        <f>ROUND(CC67,0)</f>
        <v>0</v>
      </c>
      <c r="K811" s="282">
        <f>ROUND(CC68,0)</f>
        <v>0</v>
      </c>
      <c r="L811" s="282">
        <f>ROUND(CC70,0)</f>
        <v>0</v>
      </c>
      <c r="M811" s="282">
        <f>ROUND(CC71,0)</f>
        <v>45423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">
      <c r="A812" s="209" t="str">
        <f>RIGHT($C$84,3)&amp;"*"&amp;RIGHT($C$83,4)&amp;"*"&amp;"9000"&amp;"*"&amp;"A"</f>
        <v xml:space="preserve"> #1*008*9000*A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0</v>
      </c>
      <c r="W812" s="180">
        <f>ROUND(CD71,0)</f>
        <v>0</v>
      </c>
      <c r="X812" s="282">
        <f>ROUND(CE73,0)</f>
        <v>3422587</v>
      </c>
      <c r="Y812" s="282">
        <f>ROUND(C132,0)</f>
        <v>0</v>
      </c>
      <c r="Z812" s="282"/>
    </row>
    <row r="814" spans="1:26" ht="12.65" customHeight="1" x14ac:dyDescent="0.3">
      <c r="B814" s="199" t="s">
        <v>1004</v>
      </c>
      <c r="C814" s="263">
        <f t="shared" ref="C814:K814" si="23">SUM(C733:C812)</f>
        <v>195.48000000000002</v>
      </c>
      <c r="D814" s="180">
        <f t="shared" si="23"/>
        <v>14293532</v>
      </c>
      <c r="E814" s="180">
        <f t="shared" si="23"/>
        <v>3021740</v>
      </c>
      <c r="F814" s="180">
        <f t="shared" si="23"/>
        <v>2990766</v>
      </c>
      <c r="G814" s="180">
        <f t="shared" si="23"/>
        <v>2631968</v>
      </c>
      <c r="H814" s="180">
        <f t="shared" si="23"/>
        <v>267413</v>
      </c>
      <c r="I814" s="180">
        <f t="shared" si="23"/>
        <v>2693617</v>
      </c>
      <c r="J814" s="180">
        <f t="shared" si="23"/>
        <v>1288740</v>
      </c>
      <c r="K814" s="180">
        <f t="shared" si="23"/>
        <v>416377</v>
      </c>
      <c r="L814" s="180">
        <f>SUM(L733:L812)+SUM(U733:U812)</f>
        <v>0</v>
      </c>
      <c r="M814" s="180">
        <f>SUM(M733:M812)+SUM(W733:W812)</f>
        <v>28778895</v>
      </c>
      <c r="N814" s="180">
        <f t="shared" ref="N814:Z814" si="24">SUM(N733:N812)</f>
        <v>38078</v>
      </c>
      <c r="O814" s="180">
        <f t="shared" si="24"/>
        <v>43297035</v>
      </c>
      <c r="P814" s="180">
        <f t="shared" si="24"/>
        <v>4581</v>
      </c>
      <c r="Q814" s="180">
        <f t="shared" si="24"/>
        <v>0</v>
      </c>
      <c r="R814" s="180">
        <f t="shared" si="24"/>
        <v>0</v>
      </c>
      <c r="S814" s="180">
        <f t="shared" si="24"/>
        <v>20</v>
      </c>
      <c r="T814" s="263">
        <f t="shared" si="24"/>
        <v>0</v>
      </c>
      <c r="U814" s="180">
        <f t="shared" si="24"/>
        <v>0</v>
      </c>
      <c r="V814" s="180">
        <f t="shared" si="24"/>
        <v>0</v>
      </c>
      <c r="W814" s="180">
        <f t="shared" si="24"/>
        <v>0</v>
      </c>
      <c r="X814" s="180">
        <f t="shared" si="24"/>
        <v>3422587</v>
      </c>
      <c r="Y814" s="180">
        <f t="shared" si="24"/>
        <v>0</v>
      </c>
      <c r="Z814" s="180" t="e">
        <f t="shared" si="24"/>
        <v>#DIV/0!</v>
      </c>
    </row>
    <row r="815" spans="1:26" ht="12.65" customHeight="1" x14ac:dyDescent="0.3">
      <c r="B815" s="180" t="s">
        <v>1005</v>
      </c>
      <c r="C815" s="263">
        <f>CE60</f>
        <v>195.48000000000002</v>
      </c>
      <c r="D815" s="180">
        <f>CE61</f>
        <v>14293531.710000003</v>
      </c>
      <c r="E815" s="180">
        <f>CE62</f>
        <v>3021740</v>
      </c>
      <c r="F815" s="180">
        <f>CE63</f>
        <v>2990765.48</v>
      </c>
      <c r="G815" s="180">
        <f>CE64</f>
        <v>2631970.0000000009</v>
      </c>
      <c r="H815" s="240">
        <f>CE65</f>
        <v>267414.14</v>
      </c>
      <c r="I815" s="240">
        <f>CE66</f>
        <v>2693618.1399999997</v>
      </c>
      <c r="J815" s="240">
        <f>CE67</f>
        <v>1288740</v>
      </c>
      <c r="K815" s="240">
        <f>CE68</f>
        <v>416376.77</v>
      </c>
      <c r="L815" s="240">
        <f>CE70</f>
        <v>0</v>
      </c>
      <c r="M815" s="240">
        <f>CE71</f>
        <v>28778894.640000001</v>
      </c>
      <c r="N815" s="180">
        <f>CE76</f>
        <v>85625</v>
      </c>
      <c r="O815" s="180">
        <f>CE74</f>
        <v>43297033.289999999</v>
      </c>
      <c r="P815" s="180">
        <f>CE77</f>
        <v>4581</v>
      </c>
      <c r="Q815" s="180">
        <f>CE78</f>
        <v>0</v>
      </c>
      <c r="R815" s="180">
        <f>CE79</f>
        <v>0</v>
      </c>
      <c r="S815" s="180">
        <f>CE80</f>
        <v>20.69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14293531.720000001</v>
      </c>
      <c r="G816" s="240">
        <f>C379</f>
        <v>3021740.06</v>
      </c>
      <c r="H816" s="240">
        <f>C380</f>
        <v>2990765</v>
      </c>
      <c r="I816" s="240">
        <f>C381</f>
        <v>2631968.4700000002</v>
      </c>
      <c r="J816" s="240">
        <f>C382</f>
        <v>267414.14</v>
      </c>
      <c r="K816" s="240">
        <f>C383</f>
        <v>2693618.12</v>
      </c>
      <c r="L816" s="240">
        <f>C384+C385+C386+C388</f>
        <v>2117285.5099999998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Klickitat County Public Hospital District #1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H-008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310 S Roosevelt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310 S Roosebelt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Goldendale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Klickitat County Public Hospital District #1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Klickitat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Leslie Hiebert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Lori Groves 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509.773.4022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509.773.4714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149</v>
      </c>
      <c r="G23" s="21">
        <f>data!D111</f>
        <v>540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33</v>
      </c>
      <c r="G24" s="21">
        <f>data!D112</f>
        <v>829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10</v>
      </c>
      <c r="E31" s="49" t="s">
        <v>289</v>
      </c>
      <c r="F31" s="24"/>
      <c r="G31" s="21">
        <f>data!C124</f>
        <v>6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16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29" sqref="F2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Klickitat County Public Hospital District #1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104</v>
      </c>
      <c r="C7" s="48">
        <f>data!B139</f>
        <v>387</v>
      </c>
      <c r="D7" s="48">
        <f>data!B140</f>
        <v>0</v>
      </c>
      <c r="E7" s="48">
        <f>data!B141</f>
        <v>0</v>
      </c>
      <c r="F7" s="48">
        <f>data!B142</f>
        <v>0</v>
      </c>
      <c r="G7" s="48">
        <f>data!B141+data!B142</f>
        <v>0</v>
      </c>
    </row>
    <row r="8" spans="1:13" ht="20.149999999999999" customHeight="1" x14ac:dyDescent="0.35">
      <c r="A8" s="23" t="s">
        <v>297</v>
      </c>
      <c r="B8" s="48">
        <f>data!C138</f>
        <v>20</v>
      </c>
      <c r="C8" s="48">
        <f>data!C139</f>
        <v>78</v>
      </c>
      <c r="D8" s="48">
        <f>data!C140</f>
        <v>0</v>
      </c>
      <c r="E8" s="48">
        <f>data!C141</f>
        <v>0</v>
      </c>
      <c r="F8" s="48">
        <f>data!C142</f>
        <v>0</v>
      </c>
      <c r="G8" s="48">
        <f>data!C141+data!C142</f>
        <v>0</v>
      </c>
    </row>
    <row r="9" spans="1:13" ht="20.149999999999999" customHeight="1" x14ac:dyDescent="0.35">
      <c r="A9" s="23" t="s">
        <v>1058</v>
      </c>
      <c r="B9" s="48">
        <f>data!D138</f>
        <v>25</v>
      </c>
      <c r="C9" s="48">
        <f>data!D139</f>
        <v>75</v>
      </c>
      <c r="D9" s="48">
        <f>data!D140</f>
        <v>0</v>
      </c>
      <c r="E9" s="48">
        <f>data!D141</f>
        <v>0</v>
      </c>
      <c r="F9" s="48">
        <f>data!D142</f>
        <v>0</v>
      </c>
      <c r="G9" s="48">
        <f>data!D141+data!D142</f>
        <v>0</v>
      </c>
    </row>
    <row r="10" spans="1:13" ht="20.149999999999999" customHeight="1" x14ac:dyDescent="0.35">
      <c r="A10" s="111" t="s">
        <v>203</v>
      </c>
      <c r="B10" s="48">
        <f>data!E138</f>
        <v>149</v>
      </c>
      <c r="C10" s="48">
        <f>data!E139</f>
        <v>540</v>
      </c>
      <c r="D10" s="48">
        <f>data!E140</f>
        <v>0</v>
      </c>
      <c r="E10" s="48">
        <f>data!E141</f>
        <v>0</v>
      </c>
      <c r="F10" s="48">
        <f>data!E142</f>
        <v>0</v>
      </c>
      <c r="G10" s="48">
        <f>data!E141+data!E142</f>
        <v>0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17</v>
      </c>
      <c r="C16" s="48">
        <f>data!B145</f>
        <v>310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5</v>
      </c>
      <c r="C17" s="48">
        <f>data!C145</f>
        <v>132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11</v>
      </c>
      <c r="C18" s="48">
        <f>data!D145</f>
        <v>387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33</v>
      </c>
      <c r="C19" s="48">
        <f>data!E145</f>
        <v>829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Klickitat County Public Hospital District #1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1144420.92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72721.600000000006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167925.29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1565237.2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21026.11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380301.23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20524.95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3372157.3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393935.1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393935.1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141645.03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117327.6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258972.63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41539.599999999999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41539.599999999999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181985.44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181985.44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Klickitat County Public Hospital District #1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203706</v>
      </c>
      <c r="D7" s="21">
        <f>data!C195</f>
        <v>0</v>
      </c>
      <c r="E7" s="21">
        <f>data!D195</f>
        <v>0</v>
      </c>
      <c r="F7" s="21">
        <f>data!E195</f>
        <v>203706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1771953</v>
      </c>
      <c r="D8" s="21">
        <f>data!C196</f>
        <v>186009</v>
      </c>
      <c r="E8" s="21">
        <f>data!D196</f>
        <v>0</v>
      </c>
      <c r="F8" s="21">
        <f>data!E196</f>
        <v>1957962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13657778</v>
      </c>
      <c r="D9" s="21">
        <f>data!C197</f>
        <v>282722</v>
      </c>
      <c r="E9" s="21">
        <f>data!D197</f>
        <v>0</v>
      </c>
      <c r="F9" s="21">
        <f>data!E197</f>
        <v>13940500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6932383</v>
      </c>
      <c r="D10" s="21">
        <f>data!C198</f>
        <v>81000</v>
      </c>
      <c r="E10" s="21">
        <f>data!D198</f>
        <v>3072</v>
      </c>
      <c r="F10" s="21">
        <f>data!E198</f>
        <v>7010311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362010</v>
      </c>
      <c r="D11" s="21">
        <f>data!C199</f>
        <v>325859</v>
      </c>
      <c r="E11" s="21">
        <f>data!D199</f>
        <v>877111</v>
      </c>
      <c r="F11" s="21">
        <f>data!E199</f>
        <v>-189242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7293567</v>
      </c>
      <c r="D12" s="21">
        <f>data!C200</f>
        <v>0</v>
      </c>
      <c r="E12" s="21">
        <f>data!D200</f>
        <v>0</v>
      </c>
      <c r="F12" s="21">
        <f>data!E200</f>
        <v>7293567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335643</v>
      </c>
      <c r="D15" s="21">
        <f>data!C203</f>
        <v>1175965</v>
      </c>
      <c r="E15" s="21">
        <f>data!D203</f>
        <v>719509</v>
      </c>
      <c r="F15" s="21">
        <f>data!E203</f>
        <v>792099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30557040</v>
      </c>
      <c r="D16" s="21">
        <f>data!C204</f>
        <v>2051555</v>
      </c>
      <c r="E16" s="21">
        <f>data!D204</f>
        <v>1599692</v>
      </c>
      <c r="F16" s="21">
        <f>data!E204</f>
        <v>31008903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8096203.1200000001</v>
      </c>
      <c r="D25" s="21">
        <f>data!C210</f>
        <v>382965.19</v>
      </c>
      <c r="E25" s="21">
        <f>data!D210</f>
        <v>3112.56</v>
      </c>
      <c r="F25" s="21">
        <f>data!E210</f>
        <v>8476055.75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4761930.2</v>
      </c>
      <c r="D26" s="21">
        <f>data!C211</f>
        <v>376256.39</v>
      </c>
      <c r="E26" s="21">
        <f>data!D211</f>
        <v>0</v>
      </c>
      <c r="F26" s="21">
        <f>data!E211</f>
        <v>5138186.59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233604.84</v>
      </c>
      <c r="D27" s="21">
        <f>data!C212</f>
        <v>20551.96</v>
      </c>
      <c r="E27" s="21">
        <f>data!D212</f>
        <v>3072.12</v>
      </c>
      <c r="F27" s="21">
        <f>data!E212</f>
        <v>251084.68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5668074.1600000001</v>
      </c>
      <c r="D28" s="21">
        <f>data!C213</f>
        <v>618652.81999999995</v>
      </c>
      <c r="E28" s="21">
        <f>data!D213</f>
        <v>911393.78</v>
      </c>
      <c r="F28" s="21">
        <f>data!E213</f>
        <v>5375333.2000000002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1430421.87</v>
      </c>
      <c r="D30" s="21">
        <f>data!C215</f>
        <v>89899.53</v>
      </c>
      <c r="E30" s="21">
        <f>data!D215</f>
        <v>0</v>
      </c>
      <c r="F30" s="21">
        <f>data!E215</f>
        <v>1520321.4000000001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20190234.190000001</v>
      </c>
      <c r="D32" s="21">
        <f>data!C217</f>
        <v>1488325.89</v>
      </c>
      <c r="E32" s="21">
        <f>data!D217</f>
        <v>917578.46000000008</v>
      </c>
      <c r="F32" s="21">
        <f>data!E217</f>
        <v>20760981.619999997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Klickitat County Public Hospital District #1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1199697.22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10580516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2921323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8982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8293988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21804809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594642.67000000004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594642.67000000004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23599148.890000001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Klickitat County Public Hospital District #1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11204944.199999999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11166069.470000001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6770259.7599999998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172800.48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1151098.69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553633.39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124510.89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17602797.360000003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85910.41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85910.41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203706.33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1771952.78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21058891.73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7182252.9100000001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0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792098.72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31008902.469999999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20760981.620000001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10247920.849999998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309923.46999999997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309923.46999999997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28246552.09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Klickitat County Public Hospital District #1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1275500.8700000001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1515366.94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1978943.04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3798072.23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304218.12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582050.81999999995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9454152.0199999996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3292284.74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495225.26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3787510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582050.81999999995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3205459.18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15626227.4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15626227.4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28285838.600000001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Klickitat County Public Hospital District #1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3416853.53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48092256.090000004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51509109.620000005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1199697.22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21804810.350000001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594642.67000000004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23599150.240000002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27909959.380000003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27909959.380000003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16131450.09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3372157.3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3641042.57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3259491.28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300314.15000000002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3159112.18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1315271.99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393935.1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258972.63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0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181985.44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801259.15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32814991.879999999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-4905032.4999999963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7151816.8399999999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2246784.3400000036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2246784.3400000036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Klickitat County Public Hospital District #1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15.9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1142922.26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274882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1737188.1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476495.56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7988.49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58070.98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 t="e">
        <f>data!C67</f>
        <v>#DIV/0!</v>
      </c>
      <c r="D17" s="14" t="e">
        <f>data!D67</f>
        <v>#DIV/0!</v>
      </c>
      <c r="E17" s="14" t="e">
        <f>data!E67</f>
        <v>#DIV/0!</v>
      </c>
      <c r="F17" s="14" t="e">
        <f>data!F67</f>
        <v>#DIV/0!</v>
      </c>
      <c r="G17" s="14" t="e">
        <f>data!G67</f>
        <v>#DIV/0!</v>
      </c>
      <c r="H17" s="14" t="e">
        <f>data!H67</f>
        <v>#DIV/0!</v>
      </c>
      <c r="I17" s="14" t="e">
        <f>data!I67</f>
        <v>#DIV/0!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42220.35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21968.31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 t="e">
        <f>data!C71</f>
        <v>#DIV/0!</v>
      </c>
      <c r="D21" s="14" t="e">
        <f>data!D71</f>
        <v>#DIV/0!</v>
      </c>
      <c r="E21" s="14" t="e">
        <f>data!E71</f>
        <v>#DIV/0!</v>
      </c>
      <c r="F21" s="14" t="e">
        <f>data!F71</f>
        <v>#DIV/0!</v>
      </c>
      <c r="G21" s="14" t="e">
        <f>data!G71</f>
        <v>#DIV/0!</v>
      </c>
      <c r="H21" s="14" t="e">
        <f>data!H71</f>
        <v>#DIV/0!</v>
      </c>
      <c r="I21" s="14" t="e">
        <f>data!I71</f>
        <v>#DIV/0!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1903613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812840.67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2716453.67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8875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6.5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Klickitat County Public Hospital District #1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5.5</v>
      </c>
      <c r="H42" s="26">
        <f>data!O60</f>
        <v>0</v>
      </c>
      <c r="I42" s="26">
        <f>data!P60</f>
        <v>6.5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441808.1</v>
      </c>
      <c r="H43" s="14">
        <f>data!O61</f>
        <v>0</v>
      </c>
      <c r="I43" s="14">
        <f>data!P61</f>
        <v>970389.34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94734</v>
      </c>
      <c r="H44" s="14">
        <f>data!O62</f>
        <v>0</v>
      </c>
      <c r="I44" s="14">
        <f>data!P62</f>
        <v>167706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4815</v>
      </c>
      <c r="H45" s="14">
        <f>data!O63</f>
        <v>0</v>
      </c>
      <c r="I45" s="14">
        <f>data!P63</f>
        <v>148711.4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1784.94</v>
      </c>
      <c r="H46" s="14">
        <f>data!O64</f>
        <v>0</v>
      </c>
      <c r="I46" s="14">
        <f>data!P64</f>
        <v>130239.45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34.5</v>
      </c>
      <c r="H48" s="14">
        <f>data!O66</f>
        <v>0</v>
      </c>
      <c r="I48" s="14">
        <f>data!P66</f>
        <v>31866.27</v>
      </c>
    </row>
    <row r="49" spans="1:9" ht="20.149999999999999" customHeight="1" x14ac:dyDescent="0.35">
      <c r="A49" s="23">
        <v>12</v>
      </c>
      <c r="B49" s="14" t="s">
        <v>6</v>
      </c>
      <c r="C49" s="14" t="e">
        <f>data!J67</f>
        <v>#DIV/0!</v>
      </c>
      <c r="D49" s="14" t="e">
        <f>data!K67</f>
        <v>#DIV/0!</v>
      </c>
      <c r="E49" s="14" t="e">
        <f>data!L67</f>
        <v>#DIV/0!</v>
      </c>
      <c r="F49" s="14" t="e">
        <f>data!M67</f>
        <v>#DIV/0!</v>
      </c>
      <c r="G49" s="14" t="e">
        <f>data!N67</f>
        <v>#DIV/0!</v>
      </c>
      <c r="H49" s="14" t="e">
        <f>data!O67</f>
        <v>#DIV/0!</v>
      </c>
      <c r="I49" s="14" t="e">
        <f>data!P67</f>
        <v>#DIV/0!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6000.66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1036.23</v>
      </c>
      <c r="H51" s="14">
        <f>data!O69</f>
        <v>0</v>
      </c>
      <c r="I51" s="14">
        <f>data!P69</f>
        <v>17056.52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 t="e">
        <f>data!J71</f>
        <v>#DIV/0!</v>
      </c>
      <c r="D53" s="14" t="e">
        <f>data!K71</f>
        <v>#DIV/0!</v>
      </c>
      <c r="E53" s="14" t="e">
        <f>data!L71</f>
        <v>#DIV/0!</v>
      </c>
      <c r="F53" s="14" t="e">
        <f>data!M71</f>
        <v>#DIV/0!</v>
      </c>
      <c r="G53" s="14" t="e">
        <f>data!N71</f>
        <v>#DIV/0!</v>
      </c>
      <c r="H53" s="14" t="e">
        <f>data!O71</f>
        <v>#DIV/0!</v>
      </c>
      <c r="I53" s="14" t="e">
        <f>data!P71</f>
        <v>#DIV/0!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45255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1047667</v>
      </c>
      <c r="H57" s="14">
        <f>data!O74</f>
        <v>0</v>
      </c>
      <c r="I57" s="14">
        <f>data!P74</f>
        <v>2783889.58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1047667</v>
      </c>
      <c r="H58" s="14">
        <f>data!O75</f>
        <v>0</v>
      </c>
      <c r="I58" s="14">
        <f>data!P75</f>
        <v>2829144.58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4898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1.7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Klickitat County Public Hospital District #1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0.9</v>
      </c>
      <c r="E74" s="26">
        <f>data!S60</f>
        <v>0</v>
      </c>
      <c r="F74" s="26">
        <f>data!T60</f>
        <v>0</v>
      </c>
      <c r="G74" s="26">
        <f>data!U60</f>
        <v>6.6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212686.02</v>
      </c>
      <c r="E75" s="14">
        <f>data!S61</f>
        <v>0</v>
      </c>
      <c r="F75" s="14">
        <f>data!T61</f>
        <v>0</v>
      </c>
      <c r="G75" s="14">
        <f>data!U61</f>
        <v>663280.52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36514</v>
      </c>
      <c r="E76" s="14">
        <f>data!S62</f>
        <v>0</v>
      </c>
      <c r="F76" s="14">
        <f>data!T62</f>
        <v>0</v>
      </c>
      <c r="G76" s="14">
        <f>data!U62</f>
        <v>99234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82598.259999999995</v>
      </c>
      <c r="E77" s="14">
        <f>data!S63</f>
        <v>0</v>
      </c>
      <c r="F77" s="14">
        <f>data!T63</f>
        <v>0</v>
      </c>
      <c r="G77" s="14">
        <f>data!U63</f>
        <v>373570.5</v>
      </c>
      <c r="H77" s="14">
        <f>data!V63</f>
        <v>0</v>
      </c>
      <c r="I77" s="14">
        <f>data!W63</f>
        <v>46549.04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8691.48</v>
      </c>
      <c r="E78" s="14">
        <f>data!S64</f>
        <v>0</v>
      </c>
      <c r="F78" s="14">
        <f>data!T64</f>
        <v>0</v>
      </c>
      <c r="G78" s="14">
        <f>data!U64</f>
        <v>519569.44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5195.8100000000004</v>
      </c>
      <c r="E80" s="14">
        <f>data!S66</f>
        <v>0</v>
      </c>
      <c r="F80" s="14">
        <f>data!T66</f>
        <v>0</v>
      </c>
      <c r="G80" s="14">
        <f>data!U66</f>
        <v>353409</v>
      </c>
      <c r="H80" s="14">
        <f>data!V66</f>
        <v>0</v>
      </c>
      <c r="I80" s="14">
        <f>data!W66</f>
        <v>1474.61</v>
      </c>
    </row>
    <row r="81" spans="1:9" ht="20.149999999999999" customHeight="1" x14ac:dyDescent="0.35">
      <c r="A81" s="23">
        <v>12</v>
      </c>
      <c r="B81" s="14" t="s">
        <v>6</v>
      </c>
      <c r="C81" s="14" t="e">
        <f>data!Q67</f>
        <v>#DIV/0!</v>
      </c>
      <c r="D81" s="14" t="e">
        <f>data!R67</f>
        <v>#DIV/0!</v>
      </c>
      <c r="E81" s="14" t="e">
        <f>data!S67</f>
        <v>#DIV/0!</v>
      </c>
      <c r="F81" s="14" t="e">
        <f>data!T67</f>
        <v>#DIV/0!</v>
      </c>
      <c r="G81" s="14" t="e">
        <f>data!U67</f>
        <v>#DIV/0!</v>
      </c>
      <c r="H81" s="14" t="e">
        <f>data!V67</f>
        <v>#DIV/0!</v>
      </c>
      <c r="I81" s="14" t="e">
        <f>data!W67</f>
        <v>#DIV/0!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5756.66</v>
      </c>
      <c r="H82" s="14">
        <f>data!V68</f>
        <v>0</v>
      </c>
      <c r="I82" s="14">
        <f>data!W68</f>
        <v>212950.34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1115</v>
      </c>
      <c r="E83" s="14">
        <f>data!S69</f>
        <v>0</v>
      </c>
      <c r="F83" s="14">
        <f>data!T69</f>
        <v>0</v>
      </c>
      <c r="G83" s="14">
        <f>data!U69</f>
        <v>38230.35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 t="e">
        <f>data!Q71</f>
        <v>#DIV/0!</v>
      </c>
      <c r="D85" s="14" t="e">
        <f>data!R71</f>
        <v>#DIV/0!</v>
      </c>
      <c r="E85" s="14" t="e">
        <f>data!S71</f>
        <v>#DIV/0!</v>
      </c>
      <c r="F85" s="14" t="e">
        <f>data!T71</f>
        <v>#DIV/0!</v>
      </c>
      <c r="G85" s="14" t="e">
        <f>data!U71</f>
        <v>#DIV/0!</v>
      </c>
      <c r="H85" s="14" t="e">
        <f>data!V71</f>
        <v>#DIV/0!</v>
      </c>
      <c r="I85" s="14" t="e">
        <f>data!W71</f>
        <v>#DIV/0!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9231.74</v>
      </c>
      <c r="E88" s="14">
        <f>data!S73</f>
        <v>0</v>
      </c>
      <c r="F88" s="14">
        <f>data!T73</f>
        <v>0</v>
      </c>
      <c r="G88" s="14">
        <f>data!U73</f>
        <v>269770</v>
      </c>
      <c r="H88" s="14">
        <f>data!V73</f>
        <v>0</v>
      </c>
      <c r="I88" s="14">
        <f>data!W73</f>
        <v>47723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207380.96</v>
      </c>
      <c r="E89" s="14">
        <f>data!S74</f>
        <v>0</v>
      </c>
      <c r="F89" s="14">
        <f>data!T74</f>
        <v>0</v>
      </c>
      <c r="G89" s="14">
        <f>data!U74</f>
        <v>6732048.1399999997</v>
      </c>
      <c r="H89" s="14">
        <f>data!V74</f>
        <v>0</v>
      </c>
      <c r="I89" s="14">
        <f>data!W74</f>
        <v>1678568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216612.69999999998</v>
      </c>
      <c r="E90" s="14">
        <f>data!S75</f>
        <v>0</v>
      </c>
      <c r="F90" s="14">
        <f>data!T75</f>
        <v>0</v>
      </c>
      <c r="G90" s="14">
        <f>data!U75</f>
        <v>7001818.1399999997</v>
      </c>
      <c r="H90" s="14">
        <f>data!V75</f>
        <v>0</v>
      </c>
      <c r="I90" s="14">
        <f>data!W75</f>
        <v>1726291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1784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Klickitat County Public Hospital District #1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</v>
      </c>
      <c r="D106" s="26">
        <f>data!Y60</f>
        <v>6.3</v>
      </c>
      <c r="E106" s="26">
        <f>data!Z60</f>
        <v>0</v>
      </c>
      <c r="F106" s="26">
        <f>data!AA60</f>
        <v>0</v>
      </c>
      <c r="G106" s="26">
        <f>data!AB60</f>
        <v>6.3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82212.87</v>
      </c>
      <c r="D107" s="14">
        <f>data!Y61</f>
        <v>631800.89</v>
      </c>
      <c r="E107" s="14">
        <f>data!Z61</f>
        <v>0</v>
      </c>
      <c r="F107" s="14">
        <f>data!AA61</f>
        <v>0</v>
      </c>
      <c r="G107" s="14">
        <f>data!AB61</f>
        <v>576300.63</v>
      </c>
      <c r="H107" s="14">
        <f>data!AC61</f>
        <v>9291.1299999999992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278</v>
      </c>
      <c r="D108" s="14">
        <f>data!Y62</f>
        <v>138069</v>
      </c>
      <c r="E108" s="14">
        <f>data!Z62</f>
        <v>0</v>
      </c>
      <c r="F108" s="14">
        <f>data!AA62</f>
        <v>0</v>
      </c>
      <c r="G108" s="14">
        <f>data!AB62</f>
        <v>88194</v>
      </c>
      <c r="H108" s="14">
        <f>data!AC62</f>
        <v>6399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104960.88</v>
      </c>
      <c r="D109" s="14">
        <f>data!Y63</f>
        <v>223483.29</v>
      </c>
      <c r="E109" s="14">
        <f>data!Z63</f>
        <v>0</v>
      </c>
      <c r="F109" s="14">
        <f>data!AA63</f>
        <v>0</v>
      </c>
      <c r="G109" s="14">
        <f>data!AB63</f>
        <v>117325.98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26668.89</v>
      </c>
      <c r="D110" s="14">
        <f>data!Y64</f>
        <v>26650.82</v>
      </c>
      <c r="E110" s="14">
        <f>data!Z64</f>
        <v>0</v>
      </c>
      <c r="F110" s="14">
        <f>data!AA64</f>
        <v>0</v>
      </c>
      <c r="G110" s="14">
        <f>data!AB64</f>
        <v>1006750.27</v>
      </c>
      <c r="H110" s="14">
        <f>data!AC64</f>
        <v>135.12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7439.88</v>
      </c>
      <c r="D112" s="14">
        <f>data!Y66</f>
        <v>147995.56</v>
      </c>
      <c r="E112" s="14">
        <f>data!Z66</f>
        <v>0</v>
      </c>
      <c r="F112" s="14">
        <f>data!AA66</f>
        <v>0</v>
      </c>
      <c r="G112" s="14">
        <f>data!AB66</f>
        <v>142091.74</v>
      </c>
      <c r="H112" s="14">
        <f>data!AC66</f>
        <v>110.5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 t="e">
        <f>data!X67</f>
        <v>#DIV/0!</v>
      </c>
      <c r="D113" s="14" t="e">
        <f>data!Y67</f>
        <v>#DIV/0!</v>
      </c>
      <c r="E113" s="14" t="e">
        <f>data!Z67</f>
        <v>#DIV/0!</v>
      </c>
      <c r="F113" s="14" t="e">
        <f>data!AA67</f>
        <v>#DIV/0!</v>
      </c>
      <c r="G113" s="14" t="e">
        <f>data!AB67</f>
        <v>#DIV/0!</v>
      </c>
      <c r="H113" s="14" t="e">
        <f>data!AC67</f>
        <v>#DIV/0!</v>
      </c>
      <c r="I113" s="14" t="e">
        <f>data!AD67</f>
        <v>#DIV/0!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-9383.1299999999992</v>
      </c>
      <c r="D114" s="14">
        <f>data!Y68</f>
        <v>34135.32</v>
      </c>
      <c r="E114" s="14">
        <f>data!Z68</f>
        <v>0</v>
      </c>
      <c r="F114" s="14">
        <f>data!AA68</f>
        <v>0</v>
      </c>
      <c r="G114" s="14">
        <f>data!AB68</f>
        <v>8542.35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17146.310000000001</v>
      </c>
      <c r="D115" s="14">
        <f>data!Y69</f>
        <v>3604.23</v>
      </c>
      <c r="E115" s="14">
        <f>data!Z69</f>
        <v>0</v>
      </c>
      <c r="F115" s="14">
        <f>data!AA69</f>
        <v>0</v>
      </c>
      <c r="G115" s="14">
        <f>data!AB69</f>
        <v>47075.19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 t="e">
        <f>data!X71</f>
        <v>#DIV/0!</v>
      </c>
      <c r="D117" s="14" t="e">
        <f>data!Y71</f>
        <v>#DIV/0!</v>
      </c>
      <c r="E117" s="14" t="e">
        <f>data!Z71</f>
        <v>#DIV/0!</v>
      </c>
      <c r="F117" s="14" t="e">
        <f>data!AA71</f>
        <v>#DIV/0!</v>
      </c>
      <c r="G117" s="14" t="e">
        <f>data!AB71</f>
        <v>#DIV/0!</v>
      </c>
      <c r="H117" s="14" t="e">
        <f>data!AC71</f>
        <v>#DIV/0!</v>
      </c>
      <c r="I117" s="14" t="e">
        <f>data!AD71</f>
        <v>#DIV/0!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152315</v>
      </c>
      <c r="D120" s="14">
        <f>data!Y73</f>
        <v>147955</v>
      </c>
      <c r="E120" s="14">
        <f>data!Z73</f>
        <v>0</v>
      </c>
      <c r="F120" s="14">
        <f>data!AA73</f>
        <v>0</v>
      </c>
      <c r="G120" s="14">
        <f>data!AB73</f>
        <v>622891.79</v>
      </c>
      <c r="H120" s="14">
        <f>data!AC73</f>
        <v>1750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5106757</v>
      </c>
      <c r="D121" s="14">
        <f>data!Y74</f>
        <v>4456180.87</v>
      </c>
      <c r="E121" s="14">
        <f>data!Z74</f>
        <v>0</v>
      </c>
      <c r="F121" s="14">
        <f>data!AA74</f>
        <v>0</v>
      </c>
      <c r="G121" s="14">
        <f>data!AB74</f>
        <v>3991824.37</v>
      </c>
      <c r="H121" s="14">
        <f>data!AC74</f>
        <v>47190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5259072</v>
      </c>
      <c r="D122" s="14">
        <f>data!Y75</f>
        <v>4604135.87</v>
      </c>
      <c r="E122" s="14">
        <f>data!Z75</f>
        <v>0</v>
      </c>
      <c r="F122" s="14">
        <f>data!AA75</f>
        <v>0</v>
      </c>
      <c r="G122" s="14">
        <f>data!AB75</f>
        <v>4614716.16</v>
      </c>
      <c r="H122" s="14">
        <f>data!AC75</f>
        <v>48940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621</v>
      </c>
      <c r="D124" s="14">
        <f>data!Y76</f>
        <v>2257</v>
      </c>
      <c r="E124" s="14">
        <f>data!Z76</f>
        <v>0</v>
      </c>
      <c r="F124" s="14">
        <f>data!AA76</f>
        <v>0</v>
      </c>
      <c r="G124" s="14">
        <f>data!AB76</f>
        <v>832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Klickitat County Public Hospital District #1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8.8000000000000007</v>
      </c>
      <c r="D138" s="26">
        <f>data!AF60</f>
        <v>0</v>
      </c>
      <c r="E138" s="26">
        <f>data!AG60</f>
        <v>15</v>
      </c>
      <c r="F138" s="26">
        <f>data!AH60</f>
        <v>0</v>
      </c>
      <c r="G138" s="26">
        <f>data!AI60</f>
        <v>0</v>
      </c>
      <c r="H138" s="26">
        <f>data!AJ60</f>
        <v>41.7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650673.94999999995</v>
      </c>
      <c r="D139" s="14">
        <f>data!AF61</f>
        <v>0</v>
      </c>
      <c r="E139" s="14">
        <f>data!AG61</f>
        <v>2027065.41</v>
      </c>
      <c r="F139" s="14">
        <f>data!AH61</f>
        <v>0</v>
      </c>
      <c r="G139" s="14">
        <f>data!AI61</f>
        <v>0</v>
      </c>
      <c r="H139" s="14">
        <f>data!AJ61</f>
        <v>3719961.63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179516</v>
      </c>
      <c r="D140" s="14">
        <f>data!AF62</f>
        <v>0</v>
      </c>
      <c r="E140" s="14">
        <f>data!AG62</f>
        <v>293926</v>
      </c>
      <c r="F140" s="14">
        <f>data!AH62</f>
        <v>0</v>
      </c>
      <c r="G140" s="14">
        <f>data!AI62</f>
        <v>0</v>
      </c>
      <c r="H140" s="14">
        <f>data!AJ62</f>
        <v>719351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240157.4</v>
      </c>
      <c r="D141" s="14">
        <f>data!AF63</f>
        <v>0</v>
      </c>
      <c r="E141" s="14">
        <f>data!AG63</f>
        <v>240596.51</v>
      </c>
      <c r="F141" s="14">
        <f>data!AH63</f>
        <v>0</v>
      </c>
      <c r="G141" s="14">
        <f>data!AI63</f>
        <v>0</v>
      </c>
      <c r="H141" s="14">
        <f>data!AJ63</f>
        <v>141754.32</v>
      </c>
      <c r="I141" s="14">
        <f>data!AK63</f>
        <v>10543.19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27769.31</v>
      </c>
      <c r="D142" s="14">
        <f>data!AF64</f>
        <v>0</v>
      </c>
      <c r="E142" s="14">
        <f>data!AG64</f>
        <v>98009.81</v>
      </c>
      <c r="F142" s="14">
        <f>data!AH64</f>
        <v>0</v>
      </c>
      <c r="G142" s="14">
        <f>data!AI64</f>
        <v>0</v>
      </c>
      <c r="H142" s="14">
        <f>data!AJ64</f>
        <v>206056.5</v>
      </c>
      <c r="I142" s="14">
        <f>data!AK64</f>
        <v>49.84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787.83</v>
      </c>
      <c r="F143" s="14">
        <f>data!AH65</f>
        <v>0</v>
      </c>
      <c r="G143" s="14">
        <f>data!AI65</f>
        <v>0</v>
      </c>
      <c r="H143" s="14">
        <f>data!AJ65</f>
        <v>41412.949999999997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7329.26</v>
      </c>
      <c r="D144" s="14">
        <f>data!AF66</f>
        <v>0</v>
      </c>
      <c r="E144" s="14">
        <f>data!AG66</f>
        <v>26907.360000000001</v>
      </c>
      <c r="F144" s="14">
        <f>data!AH66</f>
        <v>0</v>
      </c>
      <c r="G144" s="14">
        <f>data!AI66</f>
        <v>0</v>
      </c>
      <c r="H144" s="14">
        <f>data!AJ66</f>
        <v>158759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 t="e">
        <f>data!AE67</f>
        <v>#DIV/0!</v>
      </c>
      <c r="D145" s="14" t="e">
        <f>data!AF67</f>
        <v>#DIV/0!</v>
      </c>
      <c r="E145" s="14" t="e">
        <f>data!AG67</f>
        <v>#DIV/0!</v>
      </c>
      <c r="F145" s="14" t="e">
        <f>data!AH67</f>
        <v>#DIV/0!</v>
      </c>
      <c r="G145" s="14" t="e">
        <f>data!AI67</f>
        <v>#DIV/0!</v>
      </c>
      <c r="H145" s="14" t="e">
        <f>data!AJ67</f>
        <v>#DIV/0!</v>
      </c>
      <c r="I145" s="14" t="e">
        <f>data!AK67</f>
        <v>#DIV/0!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18978.03</v>
      </c>
      <c r="F146" s="14">
        <f>data!AH68</f>
        <v>0</v>
      </c>
      <c r="G146" s="14">
        <f>data!AI68</f>
        <v>0</v>
      </c>
      <c r="H146" s="14">
        <f>data!AJ68</f>
        <v>9868.35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7033.87</v>
      </c>
      <c r="D147" s="14">
        <f>data!AF69</f>
        <v>0</v>
      </c>
      <c r="E147" s="14">
        <f>data!AG69</f>
        <v>5148.6400000000003</v>
      </c>
      <c r="F147" s="14">
        <f>data!AH69</f>
        <v>0</v>
      </c>
      <c r="G147" s="14">
        <f>data!AI69</f>
        <v>0</v>
      </c>
      <c r="H147" s="14">
        <f>data!AJ69</f>
        <v>131602.20000000001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 t="e">
        <f>data!AE71</f>
        <v>#DIV/0!</v>
      </c>
      <c r="D149" s="14" t="e">
        <f>data!AF71</f>
        <v>#DIV/0!</v>
      </c>
      <c r="E149" s="14" t="e">
        <f>data!AG71</f>
        <v>#DIV/0!</v>
      </c>
      <c r="F149" s="14" t="e">
        <f>data!AH71</f>
        <v>#DIV/0!</v>
      </c>
      <c r="G149" s="14" t="e">
        <f>data!AI71</f>
        <v>#DIV/0!</v>
      </c>
      <c r="H149" s="14" t="e">
        <f>data!AJ71</f>
        <v>#DIV/0!</v>
      </c>
      <c r="I149" s="14" t="e">
        <f>data!AK71</f>
        <v>#DIV/0!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77723</v>
      </c>
      <c r="D152" s="14">
        <f>data!AF73</f>
        <v>0</v>
      </c>
      <c r="E152" s="14">
        <f>data!AG73</f>
        <v>115922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22454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1764733</v>
      </c>
      <c r="D153" s="14">
        <f>data!AF74</f>
        <v>0</v>
      </c>
      <c r="E153" s="14">
        <f>data!AG74</f>
        <v>11925064.970000001</v>
      </c>
      <c r="F153" s="14">
        <f>data!AH74</f>
        <v>0</v>
      </c>
      <c r="G153" s="14">
        <f>data!AI74</f>
        <v>0</v>
      </c>
      <c r="H153" s="14">
        <f>data!AJ74</f>
        <v>6560876</v>
      </c>
      <c r="I153" s="14">
        <f>data!AK74</f>
        <v>148485.85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1842456</v>
      </c>
      <c r="D154" s="14">
        <f>data!AF75</f>
        <v>0</v>
      </c>
      <c r="E154" s="14">
        <f>data!AG75</f>
        <v>12040986.970000001</v>
      </c>
      <c r="F154" s="14">
        <f>data!AH75</f>
        <v>0</v>
      </c>
      <c r="G154" s="14">
        <f>data!AI75</f>
        <v>0</v>
      </c>
      <c r="H154" s="14">
        <f>data!AJ75</f>
        <v>6560876</v>
      </c>
      <c r="I154" s="14">
        <f>data!AK75</f>
        <v>170939.85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4312</v>
      </c>
      <c r="D156" s="14">
        <f>data!AF76</f>
        <v>0</v>
      </c>
      <c r="E156" s="14">
        <f>data!AG76</f>
        <v>2054</v>
      </c>
      <c r="F156" s="14">
        <f>data!AH76</f>
        <v>0</v>
      </c>
      <c r="G156" s="14">
        <f>data!AI76</f>
        <v>0</v>
      </c>
      <c r="H156" s="14">
        <f>data!AJ76</f>
        <v>13117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7.9</v>
      </c>
      <c r="F160" s="26">
        <f>data!AH80</f>
        <v>0</v>
      </c>
      <c r="G160" s="26">
        <f>data!AI80</f>
        <v>0</v>
      </c>
      <c r="H160" s="26">
        <f>data!AJ80</f>
        <v>1.3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Klickitat County Public Hospital District #1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6.7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513512.1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87621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39470.75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644.35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12476.89</v>
      </c>
    </row>
    <row r="177" spans="1:9" ht="20.149999999999999" customHeight="1" x14ac:dyDescent="0.35">
      <c r="A177" s="23">
        <v>12</v>
      </c>
      <c r="B177" s="14" t="s">
        <v>6</v>
      </c>
      <c r="C177" s="14" t="e">
        <f>data!AL67</f>
        <v>#DIV/0!</v>
      </c>
      <c r="D177" s="14" t="e">
        <f>data!AM67</f>
        <v>#DIV/0!</v>
      </c>
      <c r="E177" s="14" t="e">
        <f>data!AN67</f>
        <v>#DIV/0!</v>
      </c>
      <c r="F177" s="14" t="e">
        <f>data!AO67</f>
        <v>#DIV/0!</v>
      </c>
      <c r="G177" s="14" t="e">
        <f>data!AP67</f>
        <v>#DIV/0!</v>
      </c>
      <c r="H177" s="14" t="e">
        <f>data!AQ67</f>
        <v>#DIV/0!</v>
      </c>
      <c r="I177" s="14" t="e">
        <f>data!AR67</f>
        <v>#DIV/0!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15726.53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11991.71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 t="e">
        <f>data!AL71</f>
        <v>#DIV/0!</v>
      </c>
      <c r="D181" s="14" t="e">
        <f>data!AM71</f>
        <v>#DIV/0!</v>
      </c>
      <c r="E181" s="14" t="e">
        <f>data!AN71</f>
        <v>#DIV/0!</v>
      </c>
      <c r="F181" s="14" t="e">
        <f>data!AO71</f>
        <v>#DIV/0!</v>
      </c>
      <c r="G181" s="14" t="e">
        <f>data!AP71</f>
        <v>#DIV/0!</v>
      </c>
      <c r="H181" s="14" t="e">
        <f>data!AQ71</f>
        <v>#DIV/0!</v>
      </c>
      <c r="I181" s="14" t="e">
        <f>data!AR71</f>
        <v>#DIV/0!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828999.68000000005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828999.68000000005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722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1.4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Klickitat County Public Hospital District #1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8.8000000000000007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311644.07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96227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14646.59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198654.59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49999999999999" customHeight="1" x14ac:dyDescent="0.35">
      <c r="A209" s="23">
        <v>12</v>
      </c>
      <c r="B209" s="14" t="s">
        <v>6</v>
      </c>
      <c r="C209" s="14" t="e">
        <f>data!AS67</f>
        <v>#DIV/0!</v>
      </c>
      <c r="D209" s="14" t="e">
        <f>data!AT67</f>
        <v>#DIV/0!</v>
      </c>
      <c r="E209" s="14" t="e">
        <f>data!AU67</f>
        <v>#DIV/0!</v>
      </c>
      <c r="F209" s="14" t="e">
        <f>data!AV67</f>
        <v>#DIV/0!</v>
      </c>
      <c r="G209" s="14" t="e">
        <f>data!AW67</f>
        <v>#DIV/0!</v>
      </c>
      <c r="H209" s="14" t="e">
        <f>data!AX67</f>
        <v>#DIV/0!</v>
      </c>
      <c r="I209" s="14" t="e">
        <f>data!AY67</f>
        <v>#DIV/0!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1843.68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 t="e">
        <f>data!AS71</f>
        <v>#DIV/0!</v>
      </c>
      <c r="D213" s="14" t="e">
        <f>data!AT71</f>
        <v>#DIV/0!</v>
      </c>
      <c r="E213" s="14" t="e">
        <f>data!AU71</f>
        <v>#DIV/0!</v>
      </c>
      <c r="F213" s="14" t="e">
        <f>data!AV71</f>
        <v>#DIV/0!</v>
      </c>
      <c r="G213" s="14" t="e">
        <f>data!AW71</f>
        <v>#DIV/0!</v>
      </c>
      <c r="H213" s="14" t="e">
        <f>data!AX71</f>
        <v>#DIV/0!</v>
      </c>
      <c r="I213" s="14" t="e">
        <f>data!AY71</f>
        <v>#DIV/0!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1202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Klickitat County Public Hospital District #1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0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1</v>
      </c>
      <c r="H234" s="26">
        <f>data!BE60</f>
        <v>7.4</v>
      </c>
      <c r="I234" s="26">
        <f>data!BF60</f>
        <v>9.4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60235.53</v>
      </c>
      <c r="H235" s="14">
        <f>data!BE61</f>
        <v>447602.02</v>
      </c>
      <c r="I235" s="14">
        <f>data!BF61</f>
        <v>369635.86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21059</v>
      </c>
      <c r="H236" s="14">
        <f>data!BE62</f>
        <v>110484</v>
      </c>
      <c r="I236" s="14">
        <f>data!BF62</f>
        <v>87156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32733</v>
      </c>
      <c r="H237" s="14">
        <f>data!BE63</f>
        <v>23645.02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1631.15</v>
      </c>
      <c r="H238" s="14">
        <f>data!BE64</f>
        <v>48785.73</v>
      </c>
      <c r="I238" s="14">
        <f>data!BF64</f>
        <v>67521.36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246568.63</v>
      </c>
      <c r="I239" s="14">
        <f>data!BF65</f>
        <v>617.27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16286</v>
      </c>
      <c r="H240" s="14">
        <f>data!BE66</f>
        <v>60624</v>
      </c>
      <c r="I240" s="14">
        <f>data!BF66</f>
        <v>124710.76</v>
      </c>
    </row>
    <row r="241" spans="1:9" ht="20.149999999999999" customHeight="1" x14ac:dyDescent="0.35">
      <c r="A241" s="23">
        <v>12</v>
      </c>
      <c r="B241" s="14" t="s">
        <v>6</v>
      </c>
      <c r="C241" s="14" t="e">
        <f>data!AZ67</f>
        <v>#DIV/0!</v>
      </c>
      <c r="D241" s="14" t="e">
        <f>data!BA67</f>
        <v>#DIV/0!</v>
      </c>
      <c r="E241" s="14" t="e">
        <f>data!BB67</f>
        <v>#DIV/0!</v>
      </c>
      <c r="F241" s="14" t="e">
        <f>data!BC67</f>
        <v>#DIV/0!</v>
      </c>
      <c r="G241" s="14" t="e">
        <f>data!BD67</f>
        <v>#DIV/0!</v>
      </c>
      <c r="H241" s="14" t="e">
        <f>data!BE67</f>
        <v>#DIV/0!</v>
      </c>
      <c r="I241" s="14" t="e">
        <f>data!BF67</f>
        <v>#DIV/0!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782.57</v>
      </c>
      <c r="I242" s="14">
        <f>data!BF68</f>
        <v>2373.2600000000002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35</v>
      </c>
      <c r="H243" s="14">
        <f>data!BE69</f>
        <v>57430.080000000002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 t="e">
        <f>data!AZ71</f>
        <v>#DIV/0!</v>
      </c>
      <c r="D245" s="14" t="e">
        <f>data!BA71</f>
        <v>#DIV/0!</v>
      </c>
      <c r="E245" s="14" t="e">
        <f>data!BB71</f>
        <v>#DIV/0!</v>
      </c>
      <c r="F245" s="14" t="e">
        <f>data!BC71</f>
        <v>#DIV/0!</v>
      </c>
      <c r="G245" s="14" t="e">
        <f>data!BD71</f>
        <v>#DIV/0!</v>
      </c>
      <c r="H245" s="14" t="e">
        <f>data!BE71</f>
        <v>#DIV/0!</v>
      </c>
      <c r="I245" s="14" t="e">
        <f>data!BF71</f>
        <v>#DIV/0!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883</v>
      </c>
      <c r="H252" s="85">
        <f>data!BE76</f>
        <v>4763</v>
      </c>
      <c r="I252" s="85">
        <f>data!BF76</f>
        <v>1138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Klickitat County Public Hospital District #1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7</v>
      </c>
      <c r="E266" s="26">
        <f>data!BI60</f>
        <v>0</v>
      </c>
      <c r="F266" s="26">
        <f>data!BJ60</f>
        <v>1.6</v>
      </c>
      <c r="G266" s="26">
        <f>data!BK60</f>
        <v>11.2</v>
      </c>
      <c r="H266" s="26">
        <f>data!BL60</f>
        <v>7.6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523865.92</v>
      </c>
      <c r="E267" s="14">
        <f>data!BI61</f>
        <v>0</v>
      </c>
      <c r="F267" s="14">
        <f>data!BJ61</f>
        <v>155285.32</v>
      </c>
      <c r="G267" s="14">
        <f>data!BK61</f>
        <v>582515.81000000006</v>
      </c>
      <c r="H267" s="14">
        <f>data!BL61</f>
        <v>208984.04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118188</v>
      </c>
      <c r="E268" s="14">
        <f>data!BI62</f>
        <v>0</v>
      </c>
      <c r="F268" s="14">
        <f>data!BJ62</f>
        <v>34679</v>
      </c>
      <c r="G268" s="14">
        <f>data!BK62</f>
        <v>183713</v>
      </c>
      <c r="H268" s="14">
        <f>data!BL62</f>
        <v>42254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26453.57</v>
      </c>
      <c r="H269" s="14">
        <f>data!BL63</f>
        <v>61060.9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115914.44</v>
      </c>
      <c r="E270" s="14">
        <f>data!BI64</f>
        <v>0</v>
      </c>
      <c r="F270" s="14">
        <f>data!BJ64</f>
        <v>1469.25</v>
      </c>
      <c r="G270" s="14">
        <f>data!BK64</f>
        <v>10428.950000000001</v>
      </c>
      <c r="H270" s="14">
        <f>data!BL64</f>
        <v>9477.4699999999993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2294.63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1412767.57</v>
      </c>
      <c r="E272" s="14">
        <f>data!BI66</f>
        <v>0</v>
      </c>
      <c r="F272" s="14">
        <f>data!BJ66</f>
        <v>74390.22</v>
      </c>
      <c r="G272" s="14">
        <f>data!BK66</f>
        <v>267776</v>
      </c>
      <c r="H272" s="14">
        <f>data!BL66</f>
        <v>549.01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 t="e">
        <f>data!BG67</f>
        <v>#DIV/0!</v>
      </c>
      <c r="D273" s="14" t="e">
        <f>data!BH67</f>
        <v>#DIV/0!</v>
      </c>
      <c r="E273" s="14" t="e">
        <f>data!BI67</f>
        <v>#DIV/0!</v>
      </c>
      <c r="F273" s="14" t="e">
        <f>data!BJ67</f>
        <v>#DIV/0!</v>
      </c>
      <c r="G273" s="14" t="e">
        <f>data!BK67</f>
        <v>#DIV/0!</v>
      </c>
      <c r="H273" s="14" t="e">
        <f>data!BL67</f>
        <v>#DIV/0!</v>
      </c>
      <c r="I273" s="14" t="e">
        <f>data!BM67</f>
        <v>#DIV/0!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3702.34</v>
      </c>
      <c r="E274" s="14">
        <f>data!BI68</f>
        <v>0</v>
      </c>
      <c r="F274" s="14">
        <f>data!BJ68</f>
        <v>4512.38</v>
      </c>
      <c r="G274" s="14">
        <f>data!BK68</f>
        <v>3948.54</v>
      </c>
      <c r="H274" s="14">
        <f>data!BL68</f>
        <v>3810.92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289.83999999999997</v>
      </c>
      <c r="G275" s="14">
        <f>data!BK69</f>
        <v>27824.05</v>
      </c>
      <c r="H275" s="14">
        <f>data!BL69</f>
        <v>2275.0500000000002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 t="e">
        <f>data!BG71</f>
        <v>#DIV/0!</v>
      </c>
      <c r="D277" s="14" t="e">
        <f>data!BH71</f>
        <v>#DIV/0!</v>
      </c>
      <c r="E277" s="14" t="e">
        <f>data!BI71</f>
        <v>#DIV/0!</v>
      </c>
      <c r="F277" s="14" t="e">
        <f>data!BJ71</f>
        <v>#DIV/0!</v>
      </c>
      <c r="G277" s="14" t="e">
        <f>data!BK71</f>
        <v>#DIV/0!</v>
      </c>
      <c r="H277" s="14" t="e">
        <f>data!BL71</f>
        <v>#DIV/0!</v>
      </c>
      <c r="I277" s="14" t="e">
        <f>data!BM71</f>
        <v>#DIV/0!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1571</v>
      </c>
      <c r="E284" s="85">
        <f>data!BI76</f>
        <v>0</v>
      </c>
      <c r="F284" s="85">
        <f>data!BJ76</f>
        <v>697</v>
      </c>
      <c r="G284" s="85">
        <f>data!BK76</f>
        <v>1721</v>
      </c>
      <c r="H284" s="85">
        <f>data!BL76</f>
        <v>410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Klickitat County Public Hospital District #1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12.6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1147901.33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285541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10415.34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235030.8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215014.84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 t="e">
        <f>data!BN67</f>
        <v>#DIV/0!</v>
      </c>
      <c r="D305" s="14" t="e">
        <f>data!BO67</f>
        <v>#DIV/0!</v>
      </c>
      <c r="E305" s="14" t="e">
        <f>data!BP67</f>
        <v>#DIV/0!</v>
      </c>
      <c r="F305" s="14" t="e">
        <f>data!BQ67</f>
        <v>#DIV/0!</v>
      </c>
      <c r="G305" s="14" t="e">
        <f>data!BR67</f>
        <v>#DIV/0!</v>
      </c>
      <c r="H305" s="14" t="e">
        <f>data!BS67</f>
        <v>#DIV/0!</v>
      </c>
      <c r="I305" s="14" t="e">
        <f>data!BT67</f>
        <v>#DIV/0!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25931.35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848665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 t="e">
        <f>data!BN71</f>
        <v>#DIV/0!</v>
      </c>
      <c r="D309" s="14" t="e">
        <f>data!BO71</f>
        <v>#DIV/0!</v>
      </c>
      <c r="E309" s="14" t="e">
        <f>data!BP71</f>
        <v>#DIV/0!</v>
      </c>
      <c r="F309" s="14" t="e">
        <f>data!BQ71</f>
        <v>#DIV/0!</v>
      </c>
      <c r="G309" s="14" t="e">
        <f>data!BR71</f>
        <v>#DIV/0!</v>
      </c>
      <c r="H309" s="14" t="e">
        <f>data!BS71</f>
        <v>#DIV/0!</v>
      </c>
      <c r="I309" s="14" t="e">
        <f>data!BT71</f>
        <v>#DIV/0!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5222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Klickitat County Public Hospital District #1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7.8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362234.37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125704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1739.91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33832.85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 t="e">
        <f>data!BU67</f>
        <v>#DIV/0!</v>
      </c>
      <c r="D337" s="86" t="e">
        <f>data!BV67</f>
        <v>#DIV/0!</v>
      </c>
      <c r="E337" s="86" t="e">
        <f>data!BW67</f>
        <v>#DIV/0!</v>
      </c>
      <c r="F337" s="86" t="e">
        <f>data!BX67</f>
        <v>#DIV/0!</v>
      </c>
      <c r="G337" s="86" t="e">
        <f>data!BY67</f>
        <v>#DIV/0!</v>
      </c>
      <c r="H337" s="86" t="e">
        <f>data!BZ67</f>
        <v>#DIV/0!</v>
      </c>
      <c r="I337" s="86" t="e">
        <f>data!CA67</f>
        <v>#DIV/0!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4078.28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269.05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 t="e">
        <f>data!BU71</f>
        <v>#DIV/0!</v>
      </c>
      <c r="D341" s="14" t="e">
        <f>data!BV71</f>
        <v>#DIV/0!</v>
      </c>
      <c r="E341" s="14" t="e">
        <f>data!BW71</f>
        <v>#DIV/0!</v>
      </c>
      <c r="F341" s="14" t="e">
        <f>data!BX71</f>
        <v>#DIV/0!</v>
      </c>
      <c r="G341" s="14" t="e">
        <f>data!BY71</f>
        <v>#DIV/0!</v>
      </c>
      <c r="H341" s="14" t="e">
        <f>data!BZ71</f>
        <v>#DIV/0!</v>
      </c>
      <c r="I341" s="14" t="e">
        <f>data!CA71</f>
        <v>#DIV/0!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1522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Klickitat County Public Hospital District #1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4</v>
      </c>
      <c r="E362" s="217"/>
      <c r="F362" s="211"/>
      <c r="G362" s="211"/>
      <c r="H362" s="211"/>
      <c r="I362" s="87">
        <f>data!CE60</f>
        <v>199.6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319641</v>
      </c>
      <c r="E363" s="218"/>
      <c r="F363" s="219"/>
      <c r="G363" s="219"/>
      <c r="H363" s="219"/>
      <c r="I363" s="86">
        <f>data!CE61</f>
        <v>16131450.119999997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80728</v>
      </c>
      <c r="E364" s="218"/>
      <c r="F364" s="219"/>
      <c r="G364" s="219"/>
      <c r="H364" s="219"/>
      <c r="I364" s="86">
        <f>data!CE62</f>
        <v>3372157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3641208.2899999986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495.45</v>
      </c>
      <c r="E366" s="218"/>
      <c r="F366" s="219"/>
      <c r="G366" s="219"/>
      <c r="H366" s="219"/>
      <c r="I366" s="86">
        <f>data!CE64</f>
        <v>3259491.28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300314.15000000002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3159112.61</v>
      </c>
    </row>
    <row r="369" spans="1:9" ht="20.149999999999999" customHeight="1" x14ac:dyDescent="0.35">
      <c r="A369" s="23">
        <v>12</v>
      </c>
      <c r="B369" s="14" t="s">
        <v>6</v>
      </c>
      <c r="C369" s="86" t="e">
        <f>data!CB67</f>
        <v>#DIV/0!</v>
      </c>
      <c r="D369" s="86" t="e">
        <f>data!CC67</f>
        <v>#DIV/0!</v>
      </c>
      <c r="E369" s="218"/>
      <c r="F369" s="219"/>
      <c r="G369" s="219"/>
      <c r="H369" s="219"/>
      <c r="I369" s="86" t="e">
        <f>data!CE67</f>
        <v>#DIV/0!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393935.1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576.5</v>
      </c>
      <c r="E371" s="86">
        <f>data!CD69</f>
        <v>0</v>
      </c>
      <c r="F371" s="219"/>
      <c r="G371" s="219"/>
      <c r="H371" s="219"/>
      <c r="I371" s="86">
        <f>data!CE69</f>
        <v>1242216.81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 t="e">
        <f>data!CB71</f>
        <v>#DIV/0!</v>
      </c>
      <c r="D373" s="86" t="e">
        <f>data!CC71</f>
        <v>#DIV/0!</v>
      </c>
      <c r="E373" s="86">
        <f>data!CD71</f>
        <v>0</v>
      </c>
      <c r="F373" s="219"/>
      <c r="G373" s="219"/>
      <c r="H373" s="219"/>
      <c r="I373" s="14" t="e">
        <f>data!CE71</f>
        <v>#DIV/0!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3416603.5300000003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48092506.090000004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51509109.620000005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27024</v>
      </c>
      <c r="E380" s="214"/>
      <c r="F380" s="211"/>
      <c r="G380" s="211"/>
      <c r="H380" s="211"/>
      <c r="I380" s="14">
        <f>data!CE76</f>
        <v>85625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18.8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2022-06-29T20:55:56Z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2022-06-29T20:54:35Z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13736e03-4305-48f3-80e0-7c0cfd0996b2</vt:lpwstr>
  </property>
  <property fmtid="{D5CDD505-2E9C-101B-9397-08002B2CF9AE}" pid="8" name="MSIP_Label_1520fa42-cf58-4c22-8b93-58cf1d3bd1cb_ContentBits">
    <vt:lpwstr>0</vt:lpwstr>
  </property>
</Properties>
</file>