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End\YearEnd_2021\"/>
    </mc:Choice>
  </mc:AlternateContent>
  <xr:revisionPtr revIDLastSave="0" documentId="13_ncr:1_{A5BEAFDF-78E7-40E0-9621-8B4F17BB7CB4}" xr6:coauthVersionLast="45" xr6:coauthVersionMax="47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  <definedName name="UoM">'[1]1-Units of Measurement'!$A$2:$N$83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X814" i="10"/>
  <c r="W812" i="10"/>
  <c r="W814" i="10"/>
  <c r="Y812" i="10"/>
  <c r="Y814" i="10" s="1"/>
  <c r="X812" i="10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C448" i="1" s="1"/>
  <c r="D221" i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O48" i="1" s="1"/>
  <c r="O62" i="1" s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AI75" i="1"/>
  <c r="G154" i="9" s="1"/>
  <c r="AH75" i="1"/>
  <c r="F154" i="9" s="1"/>
  <c r="AF75" i="1"/>
  <c r="AD75" i="1"/>
  <c r="N761" i="1" s="1"/>
  <c r="I122" i="9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/>
  <c r="I75" i="1"/>
  <c r="I26" i="9" s="1"/>
  <c r="H75" i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/>
  <c r="AB75" i="1"/>
  <c r="N759" i="1" s="1"/>
  <c r="Y75" i="1"/>
  <c r="D122" i="9" s="1"/>
  <c r="U75" i="1"/>
  <c r="G90" i="9"/>
  <c r="S75" i="1"/>
  <c r="E90" i="9" s="1"/>
  <c r="K75" i="1"/>
  <c r="J75" i="1"/>
  <c r="E75" i="1"/>
  <c r="E26" i="9" s="1"/>
  <c r="CE73" i="1"/>
  <c r="O816" i="1" s="1"/>
  <c r="CE74" i="1"/>
  <c r="I377" i="9" s="1"/>
  <c r="C75" i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52" i="1"/>
  <c r="N755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815" i="1" s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C431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C816" i="1"/>
  <c r="N766" i="1"/>
  <c r="N760" i="1"/>
  <c r="N743" i="1"/>
  <c r="N758" i="1"/>
  <c r="N753" i="1"/>
  <c r="N747" i="1"/>
  <c r="F12" i="6"/>
  <c r="C469" i="1"/>
  <c r="F8" i="6"/>
  <c r="C464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CD722" i="1"/>
  <c r="CD71" i="1"/>
  <c r="BO48" i="1"/>
  <c r="BO62" i="1" s="1"/>
  <c r="N765" i="1"/>
  <c r="N757" i="1"/>
  <c r="K816" i="1"/>
  <c r="C615" i="1"/>
  <c r="B440" i="1"/>
  <c r="C48" i="1"/>
  <c r="C62" i="1" s="1"/>
  <c r="E734" i="1" s="1"/>
  <c r="V815" i="1"/>
  <c r="E372" i="9"/>
  <c r="BP48" i="1"/>
  <c r="BP62" i="1" s="1"/>
  <c r="E799" i="1" s="1"/>
  <c r="AV48" i="1"/>
  <c r="AV62" i="1" s="1"/>
  <c r="G816" i="1"/>
  <c r="G10" i="4"/>
  <c r="I366" i="9"/>
  <c r="C430" i="1"/>
  <c r="C141" i="8" l="1"/>
  <c r="D368" i="1"/>
  <c r="C120" i="8" s="1"/>
  <c r="F13" i="6"/>
  <c r="B10" i="4"/>
  <c r="P816" i="1"/>
  <c r="Q816" i="1"/>
  <c r="I381" i="9"/>
  <c r="CF77" i="1"/>
  <c r="N769" i="1"/>
  <c r="N740" i="1"/>
  <c r="D186" i="9"/>
  <c r="N748" i="1"/>
  <c r="G122" i="9"/>
  <c r="M816" i="1"/>
  <c r="I372" i="9"/>
  <c r="AY48" i="1"/>
  <c r="AY62" i="1" s="1"/>
  <c r="E782" i="1" s="1"/>
  <c r="AT48" i="1"/>
  <c r="AT62" i="1" s="1"/>
  <c r="BG48" i="1"/>
  <c r="BG62" i="1" s="1"/>
  <c r="C268" i="9" s="1"/>
  <c r="AX48" i="1"/>
  <c r="AX62" i="1" s="1"/>
  <c r="BY48" i="1"/>
  <c r="BY62" i="1" s="1"/>
  <c r="G332" i="9" s="1"/>
  <c r="CA48" i="1"/>
  <c r="CA62" i="1" s="1"/>
  <c r="I332" i="9" s="1"/>
  <c r="BA48" i="1"/>
  <c r="BA62" i="1" s="1"/>
  <c r="D236" i="9" s="1"/>
  <c r="AG48" i="1"/>
  <c r="AG62" i="1" s="1"/>
  <c r="E140" i="9" s="1"/>
  <c r="F48" i="1"/>
  <c r="F62" i="1" s="1"/>
  <c r="BQ48" i="1"/>
  <c r="BQ62" i="1" s="1"/>
  <c r="F300" i="9" s="1"/>
  <c r="AJ48" i="1"/>
  <c r="AJ62" i="1" s="1"/>
  <c r="E767" i="1" s="1"/>
  <c r="J48" i="1"/>
  <c r="J62" i="1" s="1"/>
  <c r="AZ48" i="1"/>
  <c r="AZ62" i="1" s="1"/>
  <c r="C236" i="9" s="1"/>
  <c r="AO48" i="1"/>
  <c r="AO62" i="1" s="1"/>
  <c r="E772" i="1" s="1"/>
  <c r="AD48" i="1"/>
  <c r="AD62" i="1" s="1"/>
  <c r="E761" i="1" s="1"/>
  <c r="BJ48" i="1"/>
  <c r="BJ62" i="1" s="1"/>
  <c r="AW48" i="1"/>
  <c r="AW62" i="1" s="1"/>
  <c r="E780" i="1" s="1"/>
  <c r="AE48" i="1"/>
  <c r="AE62" i="1" s="1"/>
  <c r="D48" i="1"/>
  <c r="D62" i="1" s="1"/>
  <c r="AF48" i="1"/>
  <c r="AF62" i="1" s="1"/>
  <c r="E763" i="1" s="1"/>
  <c r="BL48" i="1"/>
  <c r="BL62" i="1" s="1"/>
  <c r="E795" i="1" s="1"/>
  <c r="BE48" i="1"/>
  <c r="BE62" i="1" s="1"/>
  <c r="H236" i="9" s="1"/>
  <c r="BS48" i="1"/>
  <c r="BS62" i="1" s="1"/>
  <c r="E802" i="1" s="1"/>
  <c r="L48" i="1"/>
  <c r="L62" i="1" s="1"/>
  <c r="AH48" i="1"/>
  <c r="AH62" i="1" s="1"/>
  <c r="E765" i="1" s="1"/>
  <c r="BN48" i="1"/>
  <c r="BN62" i="1" s="1"/>
  <c r="C300" i="9" s="1"/>
  <c r="AI48" i="1"/>
  <c r="AI62" i="1" s="1"/>
  <c r="E766" i="1" s="1"/>
  <c r="AK48" i="1"/>
  <c r="AK62" i="1" s="1"/>
  <c r="E768" i="1" s="1"/>
  <c r="AU48" i="1"/>
  <c r="AU62" i="1" s="1"/>
  <c r="E204" i="9" s="1"/>
  <c r="W48" i="1"/>
  <c r="W62" i="1" s="1"/>
  <c r="E754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BW48" i="1"/>
  <c r="BW62" i="1" s="1"/>
  <c r="E332" i="9" s="1"/>
  <c r="BM48" i="1"/>
  <c r="BM62" i="1" s="1"/>
  <c r="E796" i="1" s="1"/>
  <c r="G48" i="1"/>
  <c r="G62" i="1" s="1"/>
  <c r="G12" i="9" s="1"/>
  <c r="X48" i="1"/>
  <c r="X62" i="1" s="1"/>
  <c r="C108" i="9" s="1"/>
  <c r="R48" i="1"/>
  <c r="R62" i="1" s="1"/>
  <c r="D76" i="9" s="1"/>
  <c r="AN48" i="1"/>
  <c r="AN62" i="1" s="1"/>
  <c r="E172" i="9" s="1"/>
  <c r="BD48" i="1"/>
  <c r="BD62" i="1" s="1"/>
  <c r="G236" i="9" s="1"/>
  <c r="BT48" i="1"/>
  <c r="BT62" i="1" s="1"/>
  <c r="E803" i="1" s="1"/>
  <c r="CC48" i="1"/>
  <c r="CC62" i="1" s="1"/>
  <c r="E812" i="1" s="1"/>
  <c r="BU48" i="1"/>
  <c r="BU62" i="1" s="1"/>
  <c r="AB48" i="1"/>
  <c r="AB62" i="1" s="1"/>
  <c r="G108" i="9" s="1"/>
  <c r="V48" i="1"/>
  <c r="V62" i="1" s="1"/>
  <c r="E753" i="1" s="1"/>
  <c r="AP48" i="1"/>
  <c r="AP62" i="1" s="1"/>
  <c r="G172" i="9" s="1"/>
  <c r="BF48" i="1"/>
  <c r="BF62" i="1" s="1"/>
  <c r="E789" i="1" s="1"/>
  <c r="BV48" i="1"/>
  <c r="BV62" i="1" s="1"/>
  <c r="E805" i="1" s="1"/>
  <c r="K48" i="1"/>
  <c r="K62" i="1" s="1"/>
  <c r="I48" i="1"/>
  <c r="I62" i="1" s="1"/>
  <c r="E48" i="1"/>
  <c r="E62" i="1" s="1"/>
  <c r="E12" i="9" s="1"/>
  <c r="BI48" i="1"/>
  <c r="BI62" i="1" s="1"/>
  <c r="E792" i="1" s="1"/>
  <c r="Z48" i="1"/>
  <c r="Z62" i="1" s="1"/>
  <c r="E757" i="1" s="1"/>
  <c r="AR48" i="1"/>
  <c r="AR62" i="1" s="1"/>
  <c r="I172" i="9" s="1"/>
  <c r="BH48" i="1"/>
  <c r="BH62" i="1" s="1"/>
  <c r="D268" i="9" s="1"/>
  <c r="BX48" i="1"/>
  <c r="BX62" i="1" s="1"/>
  <c r="F332" i="9" s="1"/>
  <c r="AA48" i="1"/>
  <c r="AA62" i="1" s="1"/>
  <c r="F108" i="9" s="1"/>
  <c r="Q48" i="1"/>
  <c r="Q62" i="1" s="1"/>
  <c r="U48" i="1"/>
  <c r="U62" i="1" s="1"/>
  <c r="G76" i="9" s="1"/>
  <c r="D815" i="1"/>
  <c r="C12" i="9"/>
  <c r="E737" i="1"/>
  <c r="E790" i="1"/>
  <c r="C204" i="9"/>
  <c r="E776" i="1"/>
  <c r="E300" i="9"/>
  <c r="P814" i="10"/>
  <c r="F814" i="10"/>
  <c r="E779" i="1"/>
  <c r="F204" i="9"/>
  <c r="E373" i="9"/>
  <c r="C575" i="1"/>
  <c r="E752" i="10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F11" i="6"/>
  <c r="C475" i="1"/>
  <c r="D300" i="9"/>
  <c r="E798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F140" i="9"/>
  <c r="D204" i="9"/>
  <c r="E777" i="1"/>
  <c r="E808" i="1"/>
  <c r="E781" i="1"/>
  <c r="H204" i="9"/>
  <c r="H44" i="9"/>
  <c r="B446" i="1"/>
  <c r="D242" i="1"/>
  <c r="E779" i="10"/>
  <c r="E795" i="10"/>
  <c r="F12" i="9"/>
  <c r="C418" i="1"/>
  <c r="D438" i="1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78" i="1"/>
  <c r="F7" i="6"/>
  <c r="E204" i="1"/>
  <c r="C468" i="1"/>
  <c r="I383" i="9"/>
  <c r="S816" i="1"/>
  <c r="D22" i="7"/>
  <c r="C40" i="5"/>
  <c r="N815" i="10"/>
  <c r="C420" i="1"/>
  <c r="B28" i="4"/>
  <c r="N772" i="1"/>
  <c r="F186" i="9"/>
  <c r="E763" i="10"/>
  <c r="E746" i="1"/>
  <c r="I204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D52" i="1" l="1"/>
  <c r="D67" i="1" s="1"/>
  <c r="D71" i="1" s="1"/>
  <c r="C497" i="1" s="1"/>
  <c r="G497" i="1" s="1"/>
  <c r="BM52" i="1"/>
  <c r="BM67" i="1" s="1"/>
  <c r="BM71" i="1" s="1"/>
  <c r="C638" i="1" s="1"/>
  <c r="E738" i="1"/>
  <c r="I108" i="9"/>
  <c r="E773" i="1"/>
  <c r="E784" i="1"/>
  <c r="E268" i="9"/>
  <c r="I76" i="9"/>
  <c r="H268" i="9"/>
  <c r="E783" i="1"/>
  <c r="E745" i="1"/>
  <c r="BY52" i="1"/>
  <c r="BY67" i="1" s="1"/>
  <c r="BY71" i="1" s="1"/>
  <c r="G341" i="9" s="1"/>
  <c r="E759" i="1"/>
  <c r="AF52" i="1"/>
  <c r="AF67" i="1" s="1"/>
  <c r="D145" i="9" s="1"/>
  <c r="P52" i="1"/>
  <c r="P67" i="1" s="1"/>
  <c r="I49" i="9" s="1"/>
  <c r="AH52" i="1"/>
  <c r="AH67" i="1" s="1"/>
  <c r="F145" i="9" s="1"/>
  <c r="AK52" i="1"/>
  <c r="AK67" i="1" s="1"/>
  <c r="AK71" i="1" s="1"/>
  <c r="C530" i="1" s="1"/>
  <c r="G530" i="1" s="1"/>
  <c r="BR52" i="1"/>
  <c r="BR67" i="1" s="1"/>
  <c r="BR71" i="1" s="1"/>
  <c r="G309" i="9" s="1"/>
  <c r="M52" i="1"/>
  <c r="M67" i="1" s="1"/>
  <c r="M71" i="1" s="1"/>
  <c r="F52" i="1"/>
  <c r="F67" i="1" s="1"/>
  <c r="F71" i="1" s="1"/>
  <c r="F21" i="9" s="1"/>
  <c r="AJ52" i="1"/>
  <c r="AJ67" i="1" s="1"/>
  <c r="J767" i="1" s="1"/>
  <c r="V52" i="1"/>
  <c r="V67" i="1" s="1"/>
  <c r="J753" i="1" s="1"/>
  <c r="AY52" i="1"/>
  <c r="AY67" i="1" s="1"/>
  <c r="AY71" i="1" s="1"/>
  <c r="C625" i="1" s="1"/>
  <c r="J52" i="1"/>
  <c r="J67" i="1" s="1"/>
  <c r="BN52" i="1"/>
  <c r="BN67" i="1" s="1"/>
  <c r="C305" i="9" s="1"/>
  <c r="BP52" i="1"/>
  <c r="BP67" i="1" s="1"/>
  <c r="E305" i="9" s="1"/>
  <c r="AN52" i="1"/>
  <c r="AN67" i="1" s="1"/>
  <c r="J771" i="1" s="1"/>
  <c r="BV52" i="1"/>
  <c r="BV67" i="1" s="1"/>
  <c r="D337" i="9" s="1"/>
  <c r="G52" i="1"/>
  <c r="G67" i="1" s="1"/>
  <c r="G71" i="1" s="1"/>
  <c r="C672" i="1" s="1"/>
  <c r="BQ52" i="1"/>
  <c r="BQ67" i="1" s="1"/>
  <c r="BQ71" i="1" s="1"/>
  <c r="AX52" i="1"/>
  <c r="AX67" i="1" s="1"/>
  <c r="AX71" i="1" s="1"/>
  <c r="H213" i="9" s="1"/>
  <c r="T52" i="1"/>
  <c r="T67" i="1" s="1"/>
  <c r="T71" i="1" s="1"/>
  <c r="BF52" i="1"/>
  <c r="BF67" i="1" s="1"/>
  <c r="BF71" i="1" s="1"/>
  <c r="I245" i="9" s="1"/>
  <c r="AG52" i="1"/>
  <c r="AG67" i="1" s="1"/>
  <c r="BO52" i="1"/>
  <c r="BO67" i="1" s="1"/>
  <c r="BO71" i="1" s="1"/>
  <c r="D309" i="9" s="1"/>
  <c r="BE52" i="1"/>
  <c r="BE67" i="1" s="1"/>
  <c r="BE71" i="1" s="1"/>
  <c r="AW52" i="1"/>
  <c r="AW67" i="1" s="1"/>
  <c r="G209" i="9" s="1"/>
  <c r="AM52" i="1"/>
  <c r="AM67" i="1" s="1"/>
  <c r="D177" i="9" s="1"/>
  <c r="BX52" i="1"/>
  <c r="BX67" i="1" s="1"/>
  <c r="J807" i="1" s="1"/>
  <c r="BT52" i="1"/>
  <c r="BT67" i="1" s="1"/>
  <c r="J803" i="1" s="1"/>
  <c r="AA52" i="1"/>
  <c r="AA67" i="1" s="1"/>
  <c r="AA71" i="1" s="1"/>
  <c r="C692" i="1" s="1"/>
  <c r="CB52" i="1"/>
  <c r="CB67" i="1" s="1"/>
  <c r="C369" i="9" s="1"/>
  <c r="BD52" i="1"/>
  <c r="BD67" i="1" s="1"/>
  <c r="G241" i="9" s="1"/>
  <c r="AB52" i="1"/>
  <c r="AB67" i="1" s="1"/>
  <c r="J759" i="1" s="1"/>
  <c r="I236" i="9"/>
  <c r="E764" i="1"/>
  <c r="E810" i="1"/>
  <c r="E755" i="1"/>
  <c r="E788" i="1"/>
  <c r="F172" i="9"/>
  <c r="H140" i="9"/>
  <c r="C332" i="9"/>
  <c r="C44" i="9"/>
  <c r="E752" i="1"/>
  <c r="E804" i="1"/>
  <c r="H300" i="9"/>
  <c r="E741" i="1"/>
  <c r="E800" i="1"/>
  <c r="E736" i="1"/>
  <c r="D140" i="9"/>
  <c r="I140" i="9"/>
  <c r="E806" i="1"/>
  <c r="G204" i="9"/>
  <c r="E749" i="1"/>
  <c r="E797" i="1"/>
  <c r="E735" i="1"/>
  <c r="E743" i="1"/>
  <c r="E44" i="9"/>
  <c r="G140" i="9"/>
  <c r="G300" i="9"/>
  <c r="C140" i="9"/>
  <c r="H76" i="9"/>
  <c r="E762" i="1"/>
  <c r="E793" i="1"/>
  <c r="E108" i="9"/>
  <c r="E775" i="1"/>
  <c r="E769" i="1"/>
  <c r="F268" i="9"/>
  <c r="D12" i="9"/>
  <c r="D332" i="9"/>
  <c r="E758" i="1"/>
  <c r="I268" i="9"/>
  <c r="D44" i="9"/>
  <c r="E742" i="1"/>
  <c r="I300" i="9"/>
  <c r="E748" i="1"/>
  <c r="D364" i="9"/>
  <c r="C76" i="9"/>
  <c r="E791" i="1"/>
  <c r="E785" i="1"/>
  <c r="I12" i="9"/>
  <c r="E807" i="1"/>
  <c r="E740" i="1"/>
  <c r="E771" i="1"/>
  <c r="AN71" i="1"/>
  <c r="C705" i="1" s="1"/>
  <c r="E787" i="1"/>
  <c r="E756" i="1"/>
  <c r="H172" i="9"/>
  <c r="E811" i="1"/>
  <c r="E744" i="1"/>
  <c r="H62" i="1"/>
  <c r="E739" i="1" s="1"/>
  <c r="CE48" i="1"/>
  <c r="F44" i="9"/>
  <c r="D108" i="9"/>
  <c r="F76" i="9"/>
  <c r="E751" i="1"/>
  <c r="D305" i="9"/>
  <c r="H17" i="9"/>
  <c r="J739" i="1"/>
  <c r="J806" i="10"/>
  <c r="J776" i="10"/>
  <c r="J755" i="10"/>
  <c r="N815" i="1"/>
  <c r="F511" i="1"/>
  <c r="H501" i="1"/>
  <c r="F501" i="1"/>
  <c r="F497" i="1"/>
  <c r="H497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G181" i="9" s="1"/>
  <c r="AU52" i="1"/>
  <c r="AU67" i="1" s="1"/>
  <c r="AU71" i="1" s="1"/>
  <c r="U52" i="1"/>
  <c r="U67" i="1" s="1"/>
  <c r="U71" i="1" s="1"/>
  <c r="G85" i="9" s="1"/>
  <c r="Y52" i="1"/>
  <c r="Y67" i="1" s="1"/>
  <c r="Y71" i="1" s="1"/>
  <c r="S52" i="1"/>
  <c r="S67" i="1" s="1"/>
  <c r="S71" i="1" s="1"/>
  <c r="R52" i="1"/>
  <c r="R67" i="1" s="1"/>
  <c r="R71" i="1" s="1"/>
  <c r="C511" i="1" s="1"/>
  <c r="G511" i="1" s="1"/>
  <c r="Z52" i="1"/>
  <c r="Z67" i="1" s="1"/>
  <c r="Z71" i="1" s="1"/>
  <c r="E117" i="9" s="1"/>
  <c r="BB52" i="1"/>
  <c r="BB67" i="1" s="1"/>
  <c r="BB71" i="1" s="1"/>
  <c r="E245" i="9" s="1"/>
  <c r="L52" i="1"/>
  <c r="L67" i="1" s="1"/>
  <c r="L71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AC52" i="1"/>
  <c r="AC67" i="1" s="1"/>
  <c r="AC71" i="1" s="1"/>
  <c r="C522" i="1" s="1"/>
  <c r="G522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709" i="1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572" i="1" s="1"/>
  <c r="BU52" i="1"/>
  <c r="BU67" i="1" s="1"/>
  <c r="BU71" i="1" s="1"/>
  <c r="C641" i="1" s="1"/>
  <c r="AD52" i="1"/>
  <c r="AD67" i="1" s="1"/>
  <c r="AD71" i="1" s="1"/>
  <c r="C695" i="1" s="1"/>
  <c r="AT52" i="1"/>
  <c r="AT67" i="1" s="1"/>
  <c r="AT71" i="1" s="1"/>
  <c r="C539" i="1" s="1"/>
  <c r="G539" i="1" s="1"/>
  <c r="E760" i="1"/>
  <c r="F236" i="9"/>
  <c r="E786" i="1"/>
  <c r="I44" i="9"/>
  <c r="E747" i="1"/>
  <c r="G268" i="9"/>
  <c r="E794" i="1"/>
  <c r="BG52" i="1"/>
  <c r="BG67" i="1" s="1"/>
  <c r="BG71" i="1" s="1"/>
  <c r="C277" i="9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643" i="1" s="1"/>
  <c r="BI52" i="1"/>
  <c r="BI67" i="1" s="1"/>
  <c r="BI71" i="1" s="1"/>
  <c r="C554" i="1" s="1"/>
  <c r="K52" i="1"/>
  <c r="K67" i="1" s="1"/>
  <c r="K71" i="1" s="1"/>
  <c r="C676" i="1" s="1"/>
  <c r="D465" i="1"/>
  <c r="E177" i="9"/>
  <c r="F505" i="1"/>
  <c r="H505" i="1"/>
  <c r="F499" i="1"/>
  <c r="H499" i="1"/>
  <c r="E52" i="1"/>
  <c r="E67" i="1" s="1"/>
  <c r="E71" i="1" s="1"/>
  <c r="C670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E758" i="10"/>
  <c r="E774" i="10"/>
  <c r="E798" i="10"/>
  <c r="I273" i="9"/>
  <c r="J796" i="1"/>
  <c r="J779" i="10"/>
  <c r="J787" i="10"/>
  <c r="J803" i="10"/>
  <c r="J811" i="10"/>
  <c r="D27" i="7"/>
  <c r="B448" i="1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F81" i="9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E766" i="10"/>
  <c r="E790" i="10"/>
  <c r="C126" i="8"/>
  <c r="D391" i="1"/>
  <c r="F32" i="6"/>
  <c r="C478" i="1"/>
  <c r="J748" i="10"/>
  <c r="J763" i="10"/>
  <c r="J795" i="10"/>
  <c r="C102" i="8"/>
  <c r="C482" i="1"/>
  <c r="E760" i="10"/>
  <c r="E770" i="10"/>
  <c r="E786" i="10"/>
  <c r="E802" i="10"/>
  <c r="E810" i="10"/>
  <c r="F498" i="1"/>
  <c r="J768" i="1"/>
  <c r="I145" i="9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45" i="1"/>
  <c r="E782" i="10"/>
  <c r="E806" i="10"/>
  <c r="F516" i="1"/>
  <c r="J735" i="1"/>
  <c r="D17" i="9"/>
  <c r="J771" i="10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H524" i="1"/>
  <c r="F524" i="1"/>
  <c r="F550" i="1"/>
  <c r="H550" i="1"/>
  <c r="E815" i="10"/>
  <c r="F113" i="9"/>
  <c r="J758" i="1"/>
  <c r="F49" i="9"/>
  <c r="J744" i="1"/>
  <c r="J737" i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I209" i="9" l="1"/>
  <c r="H145" i="9"/>
  <c r="J751" i="1"/>
  <c r="J805" i="1"/>
  <c r="F17" i="9"/>
  <c r="C570" i="1"/>
  <c r="C671" i="1"/>
  <c r="G337" i="9"/>
  <c r="C499" i="1"/>
  <c r="G499" i="1" s="1"/>
  <c r="G21" i="9"/>
  <c r="J808" i="1"/>
  <c r="J797" i="1"/>
  <c r="CB71" i="1"/>
  <c r="C373" i="9" s="1"/>
  <c r="C500" i="1"/>
  <c r="G500" i="1" s="1"/>
  <c r="J811" i="1"/>
  <c r="I305" i="9"/>
  <c r="C543" i="1"/>
  <c r="J738" i="1"/>
  <c r="H241" i="9"/>
  <c r="J747" i="1"/>
  <c r="I241" i="9"/>
  <c r="J782" i="1"/>
  <c r="H81" i="9"/>
  <c r="P71" i="1"/>
  <c r="C681" i="1" s="1"/>
  <c r="AF71" i="1"/>
  <c r="C697" i="1" s="1"/>
  <c r="BX71" i="1"/>
  <c r="C644" i="1" s="1"/>
  <c r="C616" i="1"/>
  <c r="I213" i="9"/>
  <c r="J765" i="1"/>
  <c r="H209" i="9"/>
  <c r="F337" i="9"/>
  <c r="BT71" i="1"/>
  <c r="C640" i="1" s="1"/>
  <c r="J781" i="1"/>
  <c r="G17" i="9"/>
  <c r="D213" i="9"/>
  <c r="J788" i="1"/>
  <c r="V71" i="1"/>
  <c r="C687" i="1" s="1"/>
  <c r="J798" i="1"/>
  <c r="BV71" i="1"/>
  <c r="C642" i="1" s="1"/>
  <c r="AJ71" i="1"/>
  <c r="C529" i="1" s="1"/>
  <c r="G529" i="1" s="1"/>
  <c r="C541" i="1"/>
  <c r="J763" i="1"/>
  <c r="J787" i="1"/>
  <c r="F309" i="9"/>
  <c r="C623" i="1"/>
  <c r="AM71" i="1"/>
  <c r="D181" i="9" s="1"/>
  <c r="F305" i="9"/>
  <c r="J800" i="1"/>
  <c r="BN71" i="1"/>
  <c r="J770" i="1"/>
  <c r="G305" i="9"/>
  <c r="C523" i="1"/>
  <c r="G523" i="1" s="1"/>
  <c r="I117" i="9"/>
  <c r="C544" i="1"/>
  <c r="G544" i="1" s="1"/>
  <c r="C560" i="1"/>
  <c r="C520" i="1"/>
  <c r="G520" i="1" s="1"/>
  <c r="C627" i="1"/>
  <c r="C562" i="1"/>
  <c r="H309" i="9"/>
  <c r="C508" i="1"/>
  <c r="G508" i="1" s="1"/>
  <c r="C564" i="1"/>
  <c r="C680" i="1"/>
  <c r="C618" i="1"/>
  <c r="F53" i="9"/>
  <c r="C678" i="1"/>
  <c r="C506" i="1"/>
  <c r="G506" i="1" s="1"/>
  <c r="D373" i="9"/>
  <c r="C620" i="1"/>
  <c r="C574" i="1"/>
  <c r="C117" i="9"/>
  <c r="C517" i="1"/>
  <c r="G517" i="1" s="1"/>
  <c r="C689" i="1"/>
  <c r="C557" i="1"/>
  <c r="C637" i="1"/>
  <c r="H277" i="9"/>
  <c r="C518" i="1"/>
  <c r="G518" i="1" s="1"/>
  <c r="D117" i="9"/>
  <c r="C690" i="1"/>
  <c r="C546" i="1"/>
  <c r="G546" i="1" s="1"/>
  <c r="C630" i="1"/>
  <c r="D245" i="9"/>
  <c r="I85" i="9"/>
  <c r="C688" i="1"/>
  <c r="C524" i="1"/>
  <c r="G524" i="1" s="1"/>
  <c r="C696" i="1"/>
  <c r="C149" i="9"/>
  <c r="C682" i="1"/>
  <c r="C510" i="1"/>
  <c r="G510" i="1" s="1"/>
  <c r="C85" i="9"/>
  <c r="C540" i="1"/>
  <c r="G540" i="1" s="1"/>
  <c r="E213" i="9"/>
  <c r="C712" i="1"/>
  <c r="C555" i="1"/>
  <c r="C617" i="1"/>
  <c r="F277" i="9"/>
  <c r="F181" i="9"/>
  <c r="C534" i="1"/>
  <c r="G534" i="1" s="1"/>
  <c r="C706" i="1"/>
  <c r="C49" i="9"/>
  <c r="J741" i="1"/>
  <c r="J801" i="1"/>
  <c r="C711" i="1"/>
  <c r="BD71" i="1"/>
  <c r="G245" i="9" s="1"/>
  <c r="C504" i="1"/>
  <c r="G504" i="1" s="1"/>
  <c r="G113" i="9"/>
  <c r="AB71" i="1"/>
  <c r="I21" i="9"/>
  <c r="H511" i="1"/>
  <c r="C552" i="1"/>
  <c r="AW71" i="1"/>
  <c r="C631" i="1" s="1"/>
  <c r="C674" i="1"/>
  <c r="AH71" i="1"/>
  <c r="C699" i="1" s="1"/>
  <c r="C566" i="1"/>
  <c r="E145" i="9"/>
  <c r="AG71" i="1"/>
  <c r="E21" i="9"/>
  <c r="D21" i="9"/>
  <c r="C545" i="1"/>
  <c r="G545" i="1" s="1"/>
  <c r="C341" i="9"/>
  <c r="C710" i="1"/>
  <c r="C538" i="1"/>
  <c r="G538" i="1" s="1"/>
  <c r="C213" i="9"/>
  <c r="G53" i="9"/>
  <c r="J780" i="1"/>
  <c r="C498" i="1"/>
  <c r="G498" i="1" s="1"/>
  <c r="C669" i="1"/>
  <c r="F213" i="9"/>
  <c r="C628" i="1"/>
  <c r="J799" i="1"/>
  <c r="BP71" i="1"/>
  <c r="J789" i="1"/>
  <c r="J764" i="1"/>
  <c r="D53" i="9"/>
  <c r="J71" i="1"/>
  <c r="C516" i="1"/>
  <c r="G516" i="1" s="1"/>
  <c r="C700" i="1"/>
  <c r="C547" i="1"/>
  <c r="C528" i="1"/>
  <c r="G528" i="1" s="1"/>
  <c r="C514" i="1"/>
  <c r="G514" i="1" s="1"/>
  <c r="C707" i="1"/>
  <c r="C686" i="1"/>
  <c r="C535" i="1"/>
  <c r="G535" i="1" s="1"/>
  <c r="C647" i="1"/>
  <c r="C553" i="1"/>
  <c r="I181" i="9"/>
  <c r="C537" i="1"/>
  <c r="G537" i="1" s="1"/>
  <c r="I341" i="9"/>
  <c r="E277" i="9"/>
  <c r="C568" i="1"/>
  <c r="C679" i="1"/>
  <c r="C519" i="1"/>
  <c r="G519" i="1" s="1"/>
  <c r="I277" i="9"/>
  <c r="C702" i="1"/>
  <c r="C691" i="1"/>
  <c r="C558" i="1"/>
  <c r="I149" i="9"/>
  <c r="C632" i="1"/>
  <c r="E341" i="9"/>
  <c r="F117" i="9"/>
  <c r="H12" i="9"/>
  <c r="C634" i="1"/>
  <c r="D277" i="9"/>
  <c r="C614" i="1"/>
  <c r="H245" i="9"/>
  <c r="C550" i="1"/>
  <c r="G550" i="1" s="1"/>
  <c r="D85" i="9"/>
  <c r="C563" i="1"/>
  <c r="C531" i="1"/>
  <c r="G531" i="1" s="1"/>
  <c r="C683" i="1"/>
  <c r="C703" i="1"/>
  <c r="C677" i="1"/>
  <c r="E53" i="9"/>
  <c r="C505" i="1"/>
  <c r="G505" i="1" s="1"/>
  <c r="C551" i="1"/>
  <c r="C533" i="1"/>
  <c r="G533" i="1" s="1"/>
  <c r="C629" i="1"/>
  <c r="C626" i="1"/>
  <c r="E181" i="9"/>
  <c r="C708" i="1"/>
  <c r="H181" i="9"/>
  <c r="E815" i="1"/>
  <c r="H71" i="1"/>
  <c r="CE62" i="1"/>
  <c r="H117" i="9"/>
  <c r="C694" i="1"/>
  <c r="C573" i="1"/>
  <c r="C145" i="9"/>
  <c r="J762" i="1"/>
  <c r="J740" i="1"/>
  <c r="I17" i="9"/>
  <c r="J806" i="1"/>
  <c r="E337" i="9"/>
  <c r="J790" i="1"/>
  <c r="C273" i="9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H515" i="1"/>
  <c r="F522" i="1"/>
  <c r="H522" i="1"/>
  <c r="F510" i="1"/>
  <c r="F513" i="1"/>
  <c r="H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H496" i="1"/>
  <c r="F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C704" i="1" l="1"/>
  <c r="H498" i="1"/>
  <c r="C622" i="1"/>
  <c r="C569" i="1"/>
  <c r="F341" i="9"/>
  <c r="C532" i="1"/>
  <c r="G532" i="1" s="1"/>
  <c r="C509" i="1"/>
  <c r="G509" i="1" s="1"/>
  <c r="H509" i="1" s="1"/>
  <c r="I309" i="9"/>
  <c r="I53" i="9"/>
  <c r="C565" i="1"/>
  <c r="H520" i="1"/>
  <c r="C567" i="1"/>
  <c r="C515" i="1"/>
  <c r="G515" i="1" s="1"/>
  <c r="H85" i="9"/>
  <c r="C525" i="1"/>
  <c r="G525" i="1" s="1"/>
  <c r="D149" i="9"/>
  <c r="H544" i="1"/>
  <c r="D341" i="9"/>
  <c r="C701" i="1"/>
  <c r="H149" i="9"/>
  <c r="H518" i="1"/>
  <c r="C309" i="9"/>
  <c r="C559" i="1"/>
  <c r="C619" i="1"/>
  <c r="H516" i="1"/>
  <c r="H510" i="1"/>
  <c r="H534" i="1"/>
  <c r="F149" i="9"/>
  <c r="C527" i="1"/>
  <c r="G527" i="1" s="1"/>
  <c r="C549" i="1"/>
  <c r="C624" i="1"/>
  <c r="C621" i="1"/>
  <c r="C561" i="1"/>
  <c r="E309" i="9"/>
  <c r="C698" i="1"/>
  <c r="C526" i="1"/>
  <c r="E149" i="9"/>
  <c r="H517" i="1"/>
  <c r="H514" i="1"/>
  <c r="C542" i="1"/>
  <c r="G213" i="9"/>
  <c r="C496" i="1"/>
  <c r="G496" i="1" s="1"/>
  <c r="C668" i="1"/>
  <c r="C21" i="9"/>
  <c r="C53" i="9"/>
  <c r="C503" i="1"/>
  <c r="G503" i="1" s="1"/>
  <c r="C675" i="1"/>
  <c r="G117" i="9"/>
  <c r="C693" i="1"/>
  <c r="C521" i="1"/>
  <c r="G521" i="1" s="1"/>
  <c r="D615" i="1"/>
  <c r="I364" i="9"/>
  <c r="C428" i="1"/>
  <c r="E816" i="1"/>
  <c r="H21" i="9"/>
  <c r="C673" i="1"/>
  <c r="C501" i="1"/>
  <c r="G501" i="1" s="1"/>
  <c r="H512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C648" i="1"/>
  <c r="M716" i="1" s="1"/>
  <c r="Y816" i="1" s="1"/>
  <c r="H521" i="1"/>
  <c r="G526" i="1"/>
  <c r="H526" i="1" s="1"/>
  <c r="D671" i="1"/>
  <c r="D634" i="1"/>
  <c r="D638" i="1"/>
  <c r="D703" i="1"/>
  <c r="D670" i="1"/>
  <c r="D627" i="1"/>
  <c r="D621" i="1"/>
  <c r="D712" i="1"/>
  <c r="D678" i="1"/>
  <c r="D684" i="1"/>
  <c r="D716" i="1"/>
  <c r="D636" i="1"/>
  <c r="D698" i="1"/>
  <c r="D644" i="1"/>
  <c r="D685" i="1"/>
  <c r="D672" i="1"/>
  <c r="D626" i="1"/>
  <c r="D641" i="1"/>
  <c r="D633" i="1"/>
  <c r="D646" i="1"/>
  <c r="D708" i="1"/>
  <c r="D688" i="1"/>
  <c r="D679" i="1"/>
  <c r="D693" i="1"/>
  <c r="D618" i="1"/>
  <c r="D674" i="1"/>
  <c r="D702" i="1"/>
  <c r="D616" i="1"/>
  <c r="D645" i="1"/>
  <c r="D617" i="1"/>
  <c r="D637" i="1"/>
  <c r="D687" i="1"/>
  <c r="D692" i="1"/>
  <c r="D622" i="1"/>
  <c r="D700" i="1"/>
  <c r="D623" i="1"/>
  <c r="D686" i="1"/>
  <c r="D699" i="1"/>
  <c r="D675" i="1"/>
  <c r="D630" i="1"/>
  <c r="D682" i="1"/>
  <c r="D709" i="1"/>
  <c r="D704" i="1"/>
  <c r="D632" i="1"/>
  <c r="D707" i="1"/>
  <c r="D642" i="1"/>
  <c r="D713" i="1"/>
  <c r="D631" i="1"/>
  <c r="D697" i="1"/>
  <c r="D635" i="1"/>
  <c r="D629" i="1"/>
  <c r="D620" i="1"/>
  <c r="D669" i="1"/>
  <c r="D691" i="1"/>
  <c r="D673" i="1"/>
  <c r="D677" i="1"/>
  <c r="D640" i="1"/>
  <c r="D689" i="1"/>
  <c r="D701" i="1"/>
  <c r="D696" i="1"/>
  <c r="D639" i="1"/>
  <c r="D705" i="1"/>
  <c r="D706" i="1"/>
  <c r="D690" i="1"/>
  <c r="D647" i="1"/>
  <c r="D710" i="1"/>
  <c r="D668" i="1"/>
  <c r="D680" i="1"/>
  <c r="D643" i="1"/>
  <c r="D619" i="1"/>
  <c r="D695" i="1"/>
  <c r="D683" i="1"/>
  <c r="D624" i="1"/>
  <c r="D625" i="1"/>
  <c r="D681" i="1"/>
  <c r="D628" i="1"/>
  <c r="D711" i="1"/>
  <c r="D676" i="1"/>
  <c r="D694" i="1"/>
  <c r="C716" i="1"/>
  <c r="I373" i="9"/>
  <c r="C433" i="1"/>
  <c r="C441" i="1" s="1"/>
  <c r="J816" i="1"/>
  <c r="I369" i="9"/>
  <c r="J815" i="10"/>
  <c r="E623" i="1" l="1"/>
  <c r="E716" i="1" s="1"/>
  <c r="E612" i="1"/>
  <c r="E693" i="1" s="1"/>
  <c r="D715" i="1"/>
  <c r="E698" i="1" l="1"/>
  <c r="E675" i="1"/>
  <c r="E690" i="1"/>
  <c r="E694" i="1"/>
  <c r="E701" i="1"/>
  <c r="E629" i="1"/>
  <c r="E635" i="1"/>
  <c r="E705" i="1"/>
  <c r="E681" i="1"/>
  <c r="E703" i="1"/>
  <c r="E692" i="1"/>
  <c r="E628" i="1"/>
  <c r="E640" i="1"/>
  <c r="E673" i="1"/>
  <c r="E641" i="1"/>
  <c r="E678" i="1"/>
  <c r="E669" i="1"/>
  <c r="E631" i="1"/>
  <c r="E695" i="1"/>
  <c r="E699" i="1"/>
  <c r="E676" i="1"/>
  <c r="E637" i="1"/>
  <c r="E684" i="1"/>
  <c r="E688" i="1"/>
  <c r="E680" i="1"/>
  <c r="E627" i="1"/>
  <c r="E647" i="1"/>
  <c r="E626" i="1"/>
  <c r="E689" i="1"/>
  <c r="E672" i="1"/>
  <c r="E683" i="1"/>
  <c r="E686" i="1"/>
  <c r="E639" i="1"/>
  <c r="E700" i="1"/>
  <c r="E691" i="1"/>
  <c r="E702" i="1"/>
  <c r="E633" i="1"/>
  <c r="E685" i="1"/>
  <c r="E679" i="1"/>
  <c r="E709" i="1"/>
  <c r="E636" i="1"/>
  <c r="E668" i="1"/>
  <c r="E670" i="1"/>
  <c r="E638" i="1"/>
  <c r="E711" i="1"/>
  <c r="E706" i="1"/>
  <c r="E696" i="1"/>
  <c r="E630" i="1"/>
  <c r="E624" i="1"/>
  <c r="F624" i="1" s="1"/>
  <c r="E677" i="1"/>
  <c r="E646" i="1"/>
  <c r="E634" i="1"/>
  <c r="E704" i="1"/>
  <c r="E712" i="1"/>
  <c r="E708" i="1"/>
  <c r="E713" i="1"/>
  <c r="E644" i="1"/>
  <c r="E625" i="1"/>
  <c r="E697" i="1"/>
  <c r="E707" i="1"/>
  <c r="E643" i="1"/>
  <c r="E674" i="1"/>
  <c r="E710" i="1"/>
  <c r="E645" i="1"/>
  <c r="E687" i="1"/>
  <c r="E642" i="1"/>
  <c r="E632" i="1"/>
  <c r="E682" i="1"/>
  <c r="E671" i="1"/>
  <c r="F682" i="1" l="1"/>
  <c r="F695" i="1"/>
  <c r="F635" i="1"/>
  <c r="F683" i="1"/>
  <c r="F668" i="1"/>
  <c r="F633" i="1"/>
  <c r="F703" i="1"/>
  <c r="F694" i="1"/>
  <c r="F631" i="1"/>
  <c r="F626" i="1"/>
  <c r="F640" i="1"/>
  <c r="F693" i="1"/>
  <c r="F692" i="1"/>
  <c r="F670" i="1"/>
  <c r="F705" i="1"/>
  <c r="F643" i="1"/>
  <c r="F636" i="1"/>
  <c r="F690" i="1"/>
  <c r="F696" i="1"/>
  <c r="F639" i="1"/>
  <c r="F646" i="1"/>
  <c r="F634" i="1"/>
  <c r="F676" i="1"/>
  <c r="F701" i="1"/>
  <c r="F641" i="1"/>
  <c r="F716" i="1"/>
  <c r="F680" i="1"/>
  <c r="F697" i="1"/>
  <c r="F647" i="1"/>
  <c r="F691" i="1"/>
  <c r="F673" i="1"/>
  <c r="F638" i="1"/>
  <c r="F698" i="1"/>
  <c r="F688" i="1"/>
  <c r="F689" i="1"/>
  <c r="F686" i="1"/>
  <c r="F629" i="1"/>
  <c r="F675" i="1"/>
  <c r="F687" i="1"/>
  <c r="F707" i="1"/>
  <c r="F669" i="1"/>
  <c r="F632" i="1"/>
  <c r="F685" i="1"/>
  <c r="F628" i="1"/>
  <c r="F671" i="1"/>
  <c r="F699" i="1"/>
  <c r="F678" i="1"/>
  <c r="F700" i="1"/>
  <c r="F706" i="1"/>
  <c r="F630" i="1"/>
  <c r="F625" i="1"/>
  <c r="G625" i="1" s="1"/>
  <c r="F672" i="1"/>
  <c r="F627" i="1"/>
  <c r="F708" i="1"/>
  <c r="F710" i="1"/>
  <c r="F677" i="1"/>
  <c r="F713" i="1"/>
  <c r="F684" i="1"/>
  <c r="F712" i="1"/>
  <c r="F681" i="1"/>
  <c r="F644" i="1"/>
  <c r="F702" i="1"/>
  <c r="F709" i="1"/>
  <c r="F637" i="1"/>
  <c r="F704" i="1"/>
  <c r="F645" i="1"/>
  <c r="F679" i="1"/>
  <c r="F711" i="1"/>
  <c r="F674" i="1"/>
  <c r="F642" i="1"/>
  <c r="E715" i="1"/>
  <c r="G680" i="1" l="1"/>
  <c r="G668" i="1"/>
  <c r="G646" i="1"/>
  <c r="G640" i="1"/>
  <c r="G672" i="1"/>
  <c r="G629" i="1"/>
  <c r="G693" i="1"/>
  <c r="G687" i="1"/>
  <c r="G697" i="1"/>
  <c r="G670" i="1"/>
  <c r="G675" i="1"/>
  <c r="G707" i="1"/>
  <c r="G626" i="1"/>
  <c r="G628" i="1"/>
  <c r="G681" i="1"/>
  <c r="G630" i="1"/>
  <c r="G647" i="1"/>
  <c r="G699" i="1"/>
  <c r="G698" i="1"/>
  <c r="G704" i="1"/>
  <c r="G694" i="1"/>
  <c r="G689" i="1"/>
  <c r="G674" i="1"/>
  <c r="G711" i="1"/>
  <c r="G691" i="1"/>
  <c r="G684" i="1"/>
  <c r="G636" i="1"/>
  <c r="G631" i="1"/>
  <c r="G635" i="1"/>
  <c r="G644" i="1"/>
  <c r="G688" i="1"/>
  <c r="G696" i="1"/>
  <c r="G634" i="1"/>
  <c r="G673" i="1"/>
  <c r="G637" i="1"/>
  <c r="G639" i="1"/>
  <c r="G627" i="1"/>
  <c r="G641" i="1"/>
  <c r="G669" i="1"/>
  <c r="G676" i="1"/>
  <c r="G686" i="1"/>
  <c r="G712" i="1"/>
  <c r="G683" i="1"/>
  <c r="G716" i="1"/>
  <c r="G638" i="1"/>
  <c r="G671" i="1"/>
  <c r="G685" i="1"/>
  <c r="G705" i="1"/>
  <c r="G679" i="1"/>
  <c r="G702" i="1"/>
  <c r="G709" i="1"/>
  <c r="G633" i="1"/>
  <c r="G703" i="1"/>
  <c r="G645" i="1"/>
  <c r="G700" i="1"/>
  <c r="G701" i="1"/>
  <c r="G690" i="1"/>
  <c r="G642" i="1"/>
  <c r="G710" i="1"/>
  <c r="G706" i="1"/>
  <c r="G692" i="1"/>
  <c r="G708" i="1"/>
  <c r="G713" i="1"/>
  <c r="G682" i="1"/>
  <c r="G677" i="1"/>
  <c r="G643" i="1"/>
  <c r="G632" i="1"/>
  <c r="G695" i="1"/>
  <c r="G678" i="1"/>
  <c r="F715" i="1"/>
  <c r="H628" i="1" l="1"/>
  <c r="H672" i="1" s="1"/>
  <c r="H702" i="1"/>
  <c r="H713" i="1"/>
  <c r="G715" i="1"/>
  <c r="H629" i="1" l="1"/>
  <c r="H674" i="1"/>
  <c r="H710" i="1"/>
  <c r="H690" i="1"/>
  <c r="H634" i="1"/>
  <c r="H676" i="1"/>
  <c r="H698" i="1"/>
  <c r="H700" i="1"/>
  <c r="H642" i="1"/>
  <c r="H685" i="1"/>
  <c r="H708" i="1"/>
  <c r="H703" i="1"/>
  <c r="H632" i="1"/>
  <c r="H711" i="1"/>
  <c r="H680" i="1"/>
  <c r="H687" i="1"/>
  <c r="H704" i="1"/>
  <c r="H645" i="1"/>
  <c r="H647" i="1"/>
  <c r="H631" i="1"/>
  <c r="H681" i="1"/>
  <c r="H693" i="1"/>
  <c r="H675" i="1"/>
  <c r="H683" i="1"/>
  <c r="H646" i="1"/>
  <c r="H689" i="1"/>
  <c r="H670" i="1"/>
  <c r="H712" i="1"/>
  <c r="H637" i="1"/>
  <c r="H699" i="1"/>
  <c r="H692" i="1"/>
  <c r="H709" i="1"/>
  <c r="H643" i="1"/>
  <c r="H668" i="1"/>
  <c r="H644" i="1"/>
  <c r="H682" i="1"/>
  <c r="H641" i="1"/>
  <c r="H707" i="1"/>
  <c r="H636" i="1"/>
  <c r="H686" i="1"/>
  <c r="H679" i="1"/>
  <c r="H705" i="1"/>
  <c r="H684" i="1"/>
  <c r="H669" i="1"/>
  <c r="H691" i="1"/>
  <c r="H696" i="1"/>
  <c r="H701" i="1"/>
  <c r="H716" i="1"/>
  <c r="H630" i="1"/>
  <c r="H706" i="1"/>
  <c r="H688" i="1"/>
  <c r="H635" i="1"/>
  <c r="H640" i="1"/>
  <c r="H639" i="1"/>
  <c r="H633" i="1"/>
  <c r="H678" i="1"/>
  <c r="H677" i="1"/>
  <c r="H671" i="1"/>
  <c r="H697" i="1"/>
  <c r="H695" i="1"/>
  <c r="H694" i="1"/>
  <c r="H638" i="1"/>
  <c r="H673" i="1"/>
  <c r="I629" i="1"/>
  <c r="H715" i="1" l="1"/>
  <c r="I673" i="1"/>
  <c r="I702" i="1"/>
  <c r="I691" i="1"/>
  <c r="I716" i="1"/>
  <c r="I689" i="1"/>
  <c r="I638" i="1"/>
  <c r="I710" i="1"/>
  <c r="I704" i="1"/>
  <c r="I703" i="1"/>
  <c r="I705" i="1"/>
  <c r="I630" i="1"/>
  <c r="I642" i="1"/>
  <c r="I641" i="1"/>
  <c r="I693" i="1"/>
  <c r="I707" i="1"/>
  <c r="I678" i="1"/>
  <c r="I686" i="1"/>
  <c r="I672" i="1"/>
  <c r="I675" i="1"/>
  <c r="I680" i="1"/>
  <c r="I671" i="1"/>
  <c r="I701" i="1"/>
  <c r="I712" i="1"/>
  <c r="I676" i="1"/>
  <c r="I683" i="1"/>
  <c r="I668" i="1"/>
  <c r="I674" i="1"/>
  <c r="I699" i="1"/>
  <c r="I646" i="1"/>
  <c r="I682" i="1"/>
  <c r="I634" i="1"/>
  <c r="I640" i="1"/>
  <c r="I700" i="1"/>
  <c r="I688" i="1"/>
  <c r="I681" i="1"/>
  <c r="I639" i="1"/>
  <c r="I670" i="1"/>
  <c r="I696" i="1"/>
  <c r="I647" i="1"/>
  <c r="I679" i="1"/>
  <c r="I698" i="1"/>
  <c r="I692" i="1"/>
  <c r="I709" i="1"/>
  <c r="I697" i="1"/>
  <c r="I694" i="1"/>
  <c r="I637" i="1"/>
  <c r="I711" i="1"/>
  <c r="I631" i="1"/>
  <c r="I684" i="1"/>
  <c r="I685" i="1"/>
  <c r="I643" i="1"/>
  <c r="I713" i="1"/>
  <c r="I632" i="1"/>
  <c r="I669" i="1"/>
  <c r="I645" i="1"/>
  <c r="I706" i="1"/>
  <c r="I636" i="1"/>
  <c r="I633" i="1"/>
  <c r="I690" i="1"/>
  <c r="I644" i="1"/>
  <c r="I635" i="1"/>
  <c r="I677" i="1"/>
  <c r="I708" i="1"/>
  <c r="I687" i="1"/>
  <c r="I695" i="1"/>
  <c r="I715" i="1" l="1"/>
  <c r="J630" i="1"/>
  <c r="J712" i="1" l="1"/>
  <c r="J631" i="1"/>
  <c r="J693" i="1"/>
  <c r="J636" i="1"/>
  <c r="J673" i="1"/>
  <c r="J645" i="1"/>
  <c r="J671" i="1"/>
  <c r="J694" i="1"/>
  <c r="J695" i="1"/>
  <c r="J642" i="1"/>
  <c r="J697" i="1"/>
  <c r="J669" i="1"/>
  <c r="J638" i="1"/>
  <c r="J705" i="1"/>
  <c r="J709" i="1"/>
  <c r="J700" i="1"/>
  <c r="J708" i="1"/>
  <c r="J711" i="1"/>
  <c r="J703" i="1"/>
  <c r="J716" i="1"/>
  <c r="J668" i="1"/>
  <c r="J679" i="1"/>
  <c r="J692" i="1"/>
  <c r="J678" i="1"/>
  <c r="J676" i="1"/>
  <c r="J685" i="1"/>
  <c r="J710" i="1"/>
  <c r="J632" i="1"/>
  <c r="J691" i="1"/>
  <c r="J681" i="1"/>
  <c r="J633" i="1"/>
  <c r="J686" i="1"/>
  <c r="J689" i="1"/>
  <c r="J647" i="1"/>
  <c r="L647" i="1" s="1"/>
  <c r="J699" i="1"/>
  <c r="J670" i="1"/>
  <c r="J680" i="1"/>
  <c r="J640" i="1"/>
  <c r="J704" i="1"/>
  <c r="J635" i="1"/>
  <c r="J639" i="1"/>
  <c r="J696" i="1"/>
  <c r="J687" i="1"/>
  <c r="J634" i="1"/>
  <c r="J674" i="1"/>
  <c r="J643" i="1"/>
  <c r="J701" i="1"/>
  <c r="J641" i="1"/>
  <c r="J684" i="1"/>
  <c r="J690" i="1"/>
  <c r="J646" i="1"/>
  <c r="J683" i="1"/>
  <c r="J677" i="1"/>
  <c r="J644" i="1"/>
  <c r="K644" i="1" s="1"/>
  <c r="J706" i="1"/>
  <c r="J707" i="1"/>
  <c r="J713" i="1"/>
  <c r="J682" i="1"/>
  <c r="J702" i="1"/>
  <c r="J637" i="1"/>
  <c r="J688" i="1"/>
  <c r="J698" i="1"/>
  <c r="J672" i="1"/>
  <c r="J675" i="1"/>
  <c r="K680" i="1" l="1"/>
  <c r="K696" i="1"/>
  <c r="K713" i="1"/>
  <c r="K669" i="1"/>
  <c r="K697" i="1"/>
  <c r="K673" i="1"/>
  <c r="K690" i="1"/>
  <c r="K677" i="1"/>
  <c r="K708" i="1"/>
  <c r="K682" i="1"/>
  <c r="K683" i="1"/>
  <c r="K709" i="1"/>
  <c r="K707" i="1"/>
  <c r="K698" i="1"/>
  <c r="K681" i="1"/>
  <c r="K700" i="1"/>
  <c r="K695" i="1"/>
  <c r="K671" i="1"/>
  <c r="K674" i="1"/>
  <c r="K711" i="1"/>
  <c r="K712" i="1"/>
  <c r="K702" i="1"/>
  <c r="K699" i="1"/>
  <c r="K672" i="1"/>
  <c r="K716" i="1"/>
  <c r="K676" i="1"/>
  <c r="K679" i="1"/>
  <c r="K684" i="1"/>
  <c r="K705" i="1"/>
  <c r="K701" i="1"/>
  <c r="K689" i="1"/>
  <c r="K668" i="1"/>
  <c r="K715" i="1" s="1"/>
  <c r="K687" i="1"/>
  <c r="K686" i="1"/>
  <c r="K710" i="1"/>
  <c r="K670" i="1"/>
  <c r="K691" i="1"/>
  <c r="K703" i="1"/>
  <c r="K685" i="1"/>
  <c r="K692" i="1"/>
  <c r="K688" i="1"/>
  <c r="K706" i="1"/>
  <c r="K693" i="1"/>
  <c r="K704" i="1"/>
  <c r="K694" i="1"/>
  <c r="K678" i="1"/>
  <c r="K675" i="1"/>
  <c r="L686" i="1"/>
  <c r="M686" i="1" s="1"/>
  <c r="L684" i="1"/>
  <c r="M684" i="1" s="1"/>
  <c r="L680" i="1"/>
  <c r="M680" i="1" s="1"/>
  <c r="L679" i="1"/>
  <c r="M679" i="1" s="1"/>
  <c r="L685" i="1"/>
  <c r="M685" i="1" s="1"/>
  <c r="L668" i="1"/>
  <c r="L706" i="1"/>
  <c r="M706" i="1" s="1"/>
  <c r="L694" i="1"/>
  <c r="M694" i="1" s="1"/>
  <c r="L693" i="1"/>
  <c r="M693" i="1" s="1"/>
  <c r="L673" i="1"/>
  <c r="M673" i="1" s="1"/>
  <c r="L701" i="1"/>
  <c r="M701" i="1" s="1"/>
  <c r="L690" i="1"/>
  <c r="M690" i="1" s="1"/>
  <c r="L697" i="1"/>
  <c r="M697" i="1" s="1"/>
  <c r="L700" i="1"/>
  <c r="M700" i="1" s="1"/>
  <c r="L713" i="1"/>
  <c r="M713" i="1" s="1"/>
  <c r="L711" i="1"/>
  <c r="M711" i="1" s="1"/>
  <c r="L696" i="1"/>
  <c r="M696" i="1" s="1"/>
  <c r="L682" i="1"/>
  <c r="M682" i="1" s="1"/>
  <c r="L687" i="1"/>
  <c r="M687" i="1" s="1"/>
  <c r="L707" i="1"/>
  <c r="M707" i="1" s="1"/>
  <c r="L670" i="1"/>
  <c r="M670" i="1" s="1"/>
  <c r="L674" i="1"/>
  <c r="M674" i="1" s="1"/>
  <c r="L681" i="1"/>
  <c r="M681" i="1" s="1"/>
  <c r="L699" i="1"/>
  <c r="M699" i="1" s="1"/>
  <c r="L689" i="1"/>
  <c r="M689" i="1" s="1"/>
  <c r="L709" i="1"/>
  <c r="M709" i="1" s="1"/>
  <c r="L702" i="1"/>
  <c r="M702" i="1" s="1"/>
  <c r="L683" i="1"/>
  <c r="M683" i="1" s="1"/>
  <c r="L712" i="1"/>
  <c r="M712" i="1" s="1"/>
  <c r="L677" i="1"/>
  <c r="M677" i="1" s="1"/>
  <c r="L688" i="1"/>
  <c r="M688" i="1" s="1"/>
  <c r="L705" i="1"/>
  <c r="M705" i="1" s="1"/>
  <c r="L678" i="1"/>
  <c r="M678" i="1" s="1"/>
  <c r="L676" i="1"/>
  <c r="M676" i="1" s="1"/>
  <c r="L710" i="1"/>
  <c r="M710" i="1" s="1"/>
  <c r="L704" i="1"/>
  <c r="M704" i="1" s="1"/>
  <c r="L692" i="1"/>
  <c r="M692" i="1" s="1"/>
  <c r="L703" i="1"/>
  <c r="M703" i="1" s="1"/>
  <c r="L716" i="1"/>
  <c r="L669" i="1"/>
  <c r="M669" i="1" s="1"/>
  <c r="L671" i="1"/>
  <c r="M671" i="1" s="1"/>
  <c r="L675" i="1"/>
  <c r="M675" i="1" s="1"/>
  <c r="L708" i="1"/>
  <c r="M708" i="1" s="1"/>
  <c r="L695" i="1"/>
  <c r="M695" i="1" s="1"/>
  <c r="L698" i="1"/>
  <c r="M698" i="1" s="1"/>
  <c r="L672" i="1"/>
  <c r="M672" i="1" s="1"/>
  <c r="L691" i="1"/>
  <c r="M691" i="1" s="1"/>
  <c r="J715" i="1"/>
  <c r="Y742" i="1" l="1"/>
  <c r="D55" i="9"/>
  <c r="Y762" i="1"/>
  <c r="C151" i="9"/>
  <c r="D23" i="9"/>
  <c r="Y735" i="1"/>
  <c r="Y771" i="1"/>
  <c r="E183" i="9"/>
  <c r="F151" i="9"/>
  <c r="Y765" i="1"/>
  <c r="D215" i="9"/>
  <c r="Y777" i="1"/>
  <c r="H119" i="9"/>
  <c r="Y760" i="1"/>
  <c r="F23" i="9"/>
  <c r="Y737" i="1"/>
  <c r="E119" i="9"/>
  <c r="Y757" i="1"/>
  <c r="Y754" i="1"/>
  <c r="I87" i="9"/>
  <c r="I55" i="9"/>
  <c r="Y747" i="1"/>
  <c r="F215" i="9"/>
  <c r="Y779" i="1"/>
  <c r="Y772" i="1"/>
  <c r="F183" i="9"/>
  <c r="C55" i="9"/>
  <c r="Y741" i="1"/>
  <c r="C119" i="9"/>
  <c r="Y755" i="1"/>
  <c r="C183" i="9"/>
  <c r="Y769" i="1"/>
  <c r="E55" i="9"/>
  <c r="Y743" i="1"/>
  <c r="Y740" i="1"/>
  <c r="I23" i="9"/>
  <c r="Y766" i="1"/>
  <c r="G151" i="9"/>
  <c r="L715" i="1"/>
  <c r="M668" i="1"/>
  <c r="Y759" i="1"/>
  <c r="G119" i="9"/>
  <c r="E151" i="9"/>
  <c r="Y764" i="1"/>
  <c r="Y758" i="1"/>
  <c r="F119" i="9"/>
  <c r="E215" i="9"/>
  <c r="Y778" i="1"/>
  <c r="Y736" i="1"/>
  <c r="E23" i="9"/>
  <c r="D151" i="9"/>
  <c r="Y763" i="1"/>
  <c r="Y751" i="1"/>
  <c r="F87" i="9"/>
  <c r="Y752" i="1"/>
  <c r="G87" i="9"/>
  <c r="I119" i="9"/>
  <c r="Y761" i="1"/>
  <c r="D183" i="9"/>
  <c r="Y770" i="1"/>
  <c r="Y749" i="1"/>
  <c r="D87" i="9"/>
  <c r="Y773" i="1"/>
  <c r="G183" i="9"/>
  <c r="Y756" i="1"/>
  <c r="D119" i="9"/>
  <c r="Y745" i="1"/>
  <c r="G55" i="9"/>
  <c r="F55" i="9"/>
  <c r="Y744" i="1"/>
  <c r="Y738" i="1"/>
  <c r="G23" i="9"/>
  <c r="Y774" i="1"/>
  <c r="H183" i="9"/>
  <c r="Y776" i="1"/>
  <c r="C215" i="9"/>
  <c r="I151" i="9"/>
  <c r="Y768" i="1"/>
  <c r="Y753" i="1"/>
  <c r="H87" i="9"/>
  <c r="H151" i="9"/>
  <c r="Y767" i="1"/>
  <c r="H55" i="9"/>
  <c r="Y746" i="1"/>
  <c r="Y775" i="1"/>
  <c r="I183" i="9"/>
  <c r="Y748" i="1"/>
  <c r="C87" i="9"/>
  <c r="Y739" i="1"/>
  <c r="H23" i="9"/>
  <c r="Y750" i="1"/>
  <c r="E87" i="9"/>
  <c r="C23" i="9" l="1"/>
  <c r="M715" i="1"/>
  <c r="Y734" i="1"/>
  <c r="Y815" i="1" s="1"/>
</calcChain>
</file>

<file path=xl/sharedStrings.xml><?xml version="1.0" encoding="utf-8"?>
<sst xmlns="http://schemas.openxmlformats.org/spreadsheetml/2006/main" count="5074" uniqueCount="1286">
  <si>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</si>
  <si>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</si>
  <si>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</si>
  <si>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</si>
  <si>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</si>
  <si>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</si>
  <si>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</si>
  <si>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</si>
  <si>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</si>
  <si>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</si>
  <si>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</si>
  <si>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</si>
  <si>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</si>
  <si>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</si>
  <si>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</si>
  <si>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</si>
  <si>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</si>
  <si>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</si>
  <si>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</si>
  <si>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</si>
  <si>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</si>
  <si>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</si>
  <si>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</si>
  <si>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</si>
  <si>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</si>
  <si>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</si>
  <si>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</si>
  <si>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</si>
  <si>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</si>
  <si>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</si>
  <si>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</si>
  <si>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</si>
  <si>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</si>
  <si>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</si>
  <si>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</si>
  <si>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</si>
  <si>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</si>
  <si>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</si>
  <si>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</si>
  <si>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</si>
  <si>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</si>
  <si>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</si>
  <si>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</si>
  <si>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</si>
  <si>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</si>
  <si>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</si>
  <si>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</si>
  <si>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</si>
  <si>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</si>
  <si>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</si>
  <si>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</si>
  <si>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</si>
  <si>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</si>
  <si>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</si>
  <si>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</si>
  <si>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</si>
  <si>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</si>
  <si>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</si>
  <si>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</si>
  <si>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</si>
  <si>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</si>
  <si>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</si>
  <si>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</si>
  <si>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</si>
  <si>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</si>
  <si>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</si>
  <si>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</si>
  <si>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</si>
  <si>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</si>
  <si>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</si>
  <si>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</si>
  <si>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</si>
  <si>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</si>
  <si>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</si>
  <si>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</si>
  <si>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</si>
  <si>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</si>
  <si>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</si>
  <si>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</si>
  <si>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</si>
  <si>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</si>
  <si>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</si>
  <si>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</si>
  <si>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</si>
  <si>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</si>
  <si>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</si>
  <si>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</si>
  <si>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</si>
  <si>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</si>
  <si>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</si>
  <si>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</si>
  <si>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</si>
  <si>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</si>
  <si>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</si>
  <si>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</si>
  <si>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</si>
  <si>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</si>
  <si>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</si>
  <si>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</si>
  <si>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</si>
  <si>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</si>
  <si>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</si>
  <si>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</si>
  <si>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</si>
  <si>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</si>
  <si>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</si>
  <si>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</si>
  <si>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</si>
  <si>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</si>
  <si>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</si>
  <si>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</si>
  <si>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</si>
  <si>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</si>
  <si>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</si>
  <si>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</si>
  <si>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</si>
  <si>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</si>
  <si>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</si>
  <si>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</si>
  <si>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</si>
  <si>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</si>
  <si>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</si>
  <si>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</si>
  <si>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</si>
  <si>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</si>
  <si>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</si>
  <si>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</si>
  <si>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</si>
  <si>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</si>
  <si>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</si>
  <si>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</si>
  <si>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</si>
  <si>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</si>
  <si>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</si>
  <si>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</si>
  <si>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</si>
  <si>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</si>
  <si>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</si>
  <si>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</si>
  <si>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</si>
  <si>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</si>
  <si>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</si>
  <si>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</si>
  <si>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</si>
  <si>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</si>
  <si>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</si>
  <si>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</si>
  <si>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</si>
  <si>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</si>
  <si>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</si>
  <si>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</si>
  <si>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</si>
  <si>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</si>
  <si>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</si>
  <si>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</si>
  <si>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</si>
  <si>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</si>
  <si>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</si>
  <si>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</si>
  <si>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</si>
  <si>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</si>
  <si>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</si>
  <si>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</si>
  <si>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</si>
  <si>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</si>
  <si>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</si>
  <si>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</si>
  <si>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</si>
  <si>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</si>
  <si>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</si>
  <si>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</si>
  <si>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</si>
  <si>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</si>
  <si>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</si>
  <si>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</si>
  <si>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</si>
  <si>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</si>
  <si>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</si>
  <si>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</si>
  <si>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</si>
  <si>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</si>
  <si>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</si>
  <si>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</si>
  <si>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</si>
  <si>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</si>
  <si>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</si>
  <si>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</si>
  <si>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</si>
  <si>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</si>
  <si>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</si>
  <si>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</si>
  <si>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</si>
  <si>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</si>
  <si>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</si>
  <si>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</si>
  <si>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</si>
  <si>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</si>
  <si>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</si>
  <si>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</si>
  <si>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</si>
  <si>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</si>
  <si>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</si>
  <si>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</si>
  <si>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</si>
  <si>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</si>
  <si>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</si>
  <si>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</si>
  <si>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</si>
  <si>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</si>
  <si>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</si>
  <si>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</si>
  <si>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</si>
  <si>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</si>
  <si>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</si>
  <si>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</si>
  <si>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</si>
  <si>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</si>
  <si>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</si>
  <si>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</si>
  <si>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</si>
  <si>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</si>
  <si>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</si>
  <si>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</si>
  <si>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</si>
  <si>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</si>
  <si>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</si>
  <si>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</si>
  <si>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</si>
  <si>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</si>
  <si>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</si>
  <si>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</si>
  <si>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</si>
  <si>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</si>
  <si>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</si>
  <si>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</si>
  <si>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</si>
  <si>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</si>
  <si>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</si>
  <si>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</si>
  <si>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</si>
  <si>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</si>
  <si>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</si>
  <si>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</si>
  <si>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</si>
  <si>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</si>
  <si>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</si>
  <si>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</si>
  <si>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</si>
  <si>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</si>
  <si>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</si>
  <si>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</si>
  <si>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</si>
  <si>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</si>
  <si>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</si>
  <si>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</si>
  <si>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</si>
  <si>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</si>
  <si>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</si>
  <si>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</si>
  <si>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</si>
  <si>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</si>
  <si>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</si>
  <si>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</si>
  <si>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</si>
  <si>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</si>
  <si>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</si>
  <si>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</si>
  <si>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</si>
  <si>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</si>
  <si>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</si>
  <si>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</si>
  <si>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</si>
  <si>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</si>
  <si>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</si>
  <si>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</si>
  <si>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</si>
  <si>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</si>
  <si>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</si>
  <si>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</si>
  <si>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</si>
  <si>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</si>
  <si>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</si>
  <si>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</si>
  <si>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</si>
  <si>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</si>
  <si>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</si>
  <si>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</si>
  <si>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</si>
  <si>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</si>
  <si>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</si>
  <si>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</si>
  <si>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</si>
  <si>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</si>
  <si>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</si>
  <si>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</si>
  <si>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</si>
  <si>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</si>
  <si>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</si>
  <si>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</si>
  <si>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</si>
  <si>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</si>
  <si>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</si>
  <si>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</si>
  <si>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</si>
  <si>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</si>
  <si>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</si>
  <si>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</si>
  <si>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</si>
  <si>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</si>
  <si>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</si>
  <si>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</si>
  <si>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</si>
  <si>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</si>
  <si>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</si>
  <si>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</si>
  <si>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</si>
  <si>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</si>
  <si>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</si>
  <si>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</si>
  <si>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</si>
  <si>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</si>
  <si>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</si>
  <si>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</si>
  <si>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</si>
  <si>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</si>
  <si>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</si>
  <si>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</si>
  <si>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</si>
  <si>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</si>
  <si>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</si>
  <si>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</si>
  <si>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</si>
  <si>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</si>
  <si>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</si>
  <si>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</si>
  <si>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</si>
  <si>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</si>
  <si>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</si>
  <si>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</si>
  <si>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</si>
  <si>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</si>
  <si>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</si>
  <si>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</si>
  <si>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</si>
  <si>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</si>
  <si>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</si>
  <si>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</si>
  <si>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</si>
  <si>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</si>
  <si>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</si>
  <si>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</si>
  <si>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</si>
  <si>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</si>
  <si>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</si>
  <si>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</si>
  <si>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</si>
  <si>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</si>
  <si>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</si>
  <si>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</si>
  <si>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</si>
  <si>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</si>
  <si>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</si>
  <si>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</si>
  <si>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</si>
  <si>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</si>
  <si>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</si>
  <si>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</si>
  <si>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</si>
  <si>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</si>
  <si>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</si>
  <si>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</si>
  <si>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</si>
  <si>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</si>
  <si>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</si>
  <si>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</si>
  <si>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</si>
  <si>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</si>
  <si>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</si>
  <si>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</si>
  <si>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</si>
  <si>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</si>
  <si>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</si>
  <si>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</si>
  <si>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</si>
  <si>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</si>
  <si>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</si>
  <si>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</si>
  <si>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</si>
  <si>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</si>
  <si>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</si>
  <si>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</si>
  <si>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</si>
  <si>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</si>
  <si>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</si>
  <si>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</si>
  <si>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</si>
  <si>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</si>
  <si>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</si>
  <si>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</si>
  <si>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</si>
  <si>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</si>
  <si>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</si>
  <si>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</si>
  <si>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</si>
  <si>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</si>
  <si>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</si>
  <si>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</si>
  <si>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</si>
  <si>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</si>
  <si>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</si>
  <si>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</si>
  <si>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</si>
  <si>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</si>
  <si>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</si>
  <si>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</si>
  <si>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</si>
  <si>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</si>
  <si>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</si>
  <si>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</si>
  <si>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</si>
  <si>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</si>
  <si>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</si>
  <si>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</si>
  <si>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</si>
  <si>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</si>
  <si>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</si>
  <si>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</si>
  <si>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</si>
  <si>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</si>
  <si>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</si>
  <si>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</si>
  <si>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</si>
  <si>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</si>
  <si>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</si>
  <si>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</si>
  <si>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</si>
  <si>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</si>
  <si>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</si>
  <si>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</si>
  <si>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</si>
  <si>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</si>
  <si>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</si>
  <si>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</si>
  <si>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</si>
  <si>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</si>
  <si>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</si>
  <si>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</si>
  <si>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</si>
  <si>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</si>
  <si>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</si>
  <si>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</si>
  <si>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</si>
  <si>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</si>
  <si>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</si>
  <si>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</si>
  <si>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</si>
  <si>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</si>
  <si>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</si>
  <si>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</si>
  <si>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</si>
  <si>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</si>
  <si>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</si>
  <si>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</si>
  <si>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</si>
  <si>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</si>
  <si>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</si>
  <si>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</si>
  <si>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</si>
  <si>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</si>
  <si>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</si>
  <si>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</si>
  <si>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</si>
  <si>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</si>
  <si>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</si>
  <si>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</si>
  <si>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</si>
  <si>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</si>
  <si>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</si>
  <si>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</si>
  <si>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</si>
  <si>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</si>
  <si>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</si>
  <si>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</si>
  <si>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</si>
  <si>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</si>
  <si>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</si>
  <si>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</si>
  <si>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</si>
  <si>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</si>
  <si>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</si>
  <si>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</si>
  <si>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</si>
  <si>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</si>
  <si>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</si>
  <si>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</si>
  <si>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</si>
  <si>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</si>
  <si>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</si>
  <si>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</si>
  <si>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</si>
  <si>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</si>
  <si>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</si>
  <si>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</si>
  <si>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</si>
  <si>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</si>
  <si>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</si>
  <si>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</si>
  <si>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</si>
  <si>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</si>
  <si>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</si>
  <si>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</si>
  <si>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</si>
  <si>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</si>
  <si>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</si>
  <si>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</si>
  <si>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</si>
  <si>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</si>
  <si>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</si>
  <si>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</si>
  <si>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</si>
  <si>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</si>
  <si>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</si>
  <si>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</si>
  <si>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</si>
  <si>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</si>
  <si>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</si>
  <si>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</si>
  <si>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</si>
  <si>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</si>
  <si>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</si>
  <si>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</si>
  <si>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</si>
  <si>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</si>
  <si>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</si>
  <si>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</si>
  <si>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</si>
  <si>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</si>
  <si>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</si>
  <si>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</si>
  <si>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</si>
  <si>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</si>
  <si>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</si>
  <si>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</si>
  <si>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</si>
  <si>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</si>
  <si>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</si>
  <si>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</si>
  <si>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</si>
  <si>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</si>
  <si>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</si>
  <si>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</si>
  <si>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</si>
  <si>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</si>
  <si>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</si>
  <si>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</si>
  <si>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</si>
  <si>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</si>
  <si>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</si>
  <si>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</si>
  <si>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</si>
  <si>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</si>
  <si>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</si>
  <si>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</si>
  <si>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</si>
  <si>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</si>
  <si>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</si>
  <si>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</si>
  <si>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</si>
  <si>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</si>
  <si>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</si>
  <si>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</si>
  <si>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</si>
  <si>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</si>
  <si>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</si>
  <si>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</si>
  <si>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</si>
  <si>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</si>
  <si>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</si>
  <si>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</si>
  <si>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</si>
  <si>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</si>
  <si>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</si>
  <si>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</si>
  <si>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</si>
  <si>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</si>
  <si>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</si>
  <si>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</si>
  <si>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</si>
  <si>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</si>
  <si>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</si>
  <si>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</si>
  <si>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</si>
  <si>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</si>
  <si>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</si>
  <si>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</si>
  <si>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</si>
  <si>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</si>
  <si>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</si>
  <si>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</si>
  <si>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</si>
  <si>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</si>
  <si>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</si>
  <si>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</si>
  <si>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</si>
  <si>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</si>
  <si>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</si>
  <si>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</si>
  <si>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</si>
  <si>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</si>
  <si>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</si>
  <si>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</si>
  <si>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</si>
  <si>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</si>
  <si>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</si>
  <si>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</si>
  <si>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</si>
  <si>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</si>
  <si>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</si>
  <si>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</si>
  <si>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</si>
  <si>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</si>
  <si>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</si>
  <si>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</si>
  <si>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</si>
  <si>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</si>
  <si>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</si>
  <si>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</si>
  <si>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</si>
  <si>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</si>
  <si>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</si>
  <si>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</si>
  <si>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</si>
  <si>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</si>
  <si>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</si>
  <si>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</si>
  <si>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</si>
  <si>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</si>
  <si>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</si>
  <si>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</si>
  <si>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</si>
  <si>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</si>
  <si>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</si>
  <si>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</si>
  <si>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</si>
  <si>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</si>
  <si>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</si>
  <si>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</si>
  <si>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</si>
  <si>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</si>
  <si>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</si>
  <si>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</si>
  <si>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</si>
  <si>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</si>
  <si>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</si>
  <si>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</si>
  <si>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</si>
  <si>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</si>
  <si>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</si>
  <si>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</si>
  <si>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</si>
  <si>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</si>
  <si>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</si>
  <si>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</si>
  <si>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</si>
  <si>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</si>
  <si>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</si>
  <si>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</si>
  <si>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</si>
  <si>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</si>
  <si>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</si>
  <si>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</si>
  <si>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</si>
  <si>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</si>
  <si>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</si>
  <si>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</si>
  <si>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</si>
  <si>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</si>
  <si>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</si>
  <si>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</si>
  <si>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</si>
  <si>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</si>
  <si>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</si>
  <si>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</si>
  <si>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</si>
  <si>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</si>
  <si>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</si>
  <si>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</si>
  <si>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</si>
  <si>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</si>
  <si>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</si>
  <si>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</si>
  <si>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</si>
  <si>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</si>
  <si>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</si>
  <si>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</si>
  <si>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</si>
  <si>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</si>
  <si>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</si>
  <si>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</si>
  <si>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</si>
  <si>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</si>
  <si>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</si>
  <si>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</si>
  <si>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</si>
  <si>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</si>
  <si>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</si>
  <si>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</si>
  <si>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</si>
  <si>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</si>
  <si>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</si>
  <si>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</si>
  <si>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</si>
  <si>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</si>
  <si>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</si>
  <si>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</si>
  <si>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</si>
  <si>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</si>
  <si>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</si>
  <si>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</si>
  <si>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</si>
  <si>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</si>
  <si>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</si>
  <si>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</si>
  <si>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</si>
  <si>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</si>
  <si>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</si>
  <si>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</si>
  <si>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</si>
  <si>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</si>
  <si>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</si>
  <si>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</si>
  <si>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</si>
  <si>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</si>
  <si>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</si>
  <si>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</si>
  <si>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</si>
  <si>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</si>
  <si>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</si>
  <si>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</si>
  <si>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</si>
  <si>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</si>
  <si>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</si>
  <si>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</si>
  <si>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</si>
  <si>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</si>
  <si>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</si>
  <si>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</si>
  <si>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</si>
  <si>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</si>
  <si>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</si>
  <si>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</si>
  <si>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</si>
  <si>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</si>
  <si>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</si>
  <si>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</si>
  <si>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</si>
  <si>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</si>
  <si>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</si>
  <si>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</si>
  <si>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</si>
  <si>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</si>
  <si>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</si>
  <si>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</si>
  <si>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</si>
  <si>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</si>
  <si>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</si>
  <si>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</si>
  <si>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</si>
  <si>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</si>
  <si>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</si>
  <si>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</si>
  <si>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</si>
  <si>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</si>
  <si>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</si>
  <si>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</si>
  <si>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</si>
  <si>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</si>
  <si>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</si>
  <si>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</si>
  <si>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</si>
  <si>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</si>
  <si>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</si>
  <si>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</si>
  <si>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</si>
  <si>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</si>
  <si>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</si>
  <si>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</si>
  <si>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</si>
  <si>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</si>
  <si>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</si>
  <si>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</si>
  <si>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</si>
  <si>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</si>
  <si>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</si>
  <si>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</si>
  <si>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</si>
  <si>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</si>
  <si>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</si>
  <si>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</si>
  <si>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</si>
  <si>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</si>
  <si>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</si>
  <si>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</si>
  <si>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</si>
  <si>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</si>
  <si>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</si>
  <si>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</si>
  <si>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</si>
  <si>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</si>
  <si>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</si>
  <si>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</si>
  <si>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</si>
  <si>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</si>
  <si>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</si>
  <si>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</si>
  <si>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</si>
  <si>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</si>
  <si>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</si>
  <si>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</si>
  <si>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</si>
  <si>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</si>
  <si>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</si>
  <si>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</si>
  <si>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</si>
  <si>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</si>
  <si>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</si>
  <si>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</si>
  <si>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</si>
  <si>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</si>
  <si>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</si>
  <si>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</si>
  <si>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</si>
  <si>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</si>
  <si>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</si>
  <si>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</si>
  <si>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</si>
  <si>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</si>
  <si>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</si>
  <si>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</si>
  <si>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</si>
  <si>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</si>
  <si>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</si>
  <si>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</si>
  <si>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</si>
  <si>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</si>
  <si>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</si>
  <si>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</si>
  <si>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</si>
  <si>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</si>
  <si>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</si>
  <si>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</si>
  <si>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</si>
  <si>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</si>
  <si>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</si>
  <si>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</si>
  <si>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</si>
  <si>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</si>
  <si>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</si>
  <si>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</si>
  <si>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</si>
  <si>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</si>
  <si>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</si>
  <si>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</si>
  <si>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</si>
  <si>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</si>
  <si>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</si>
  <si>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</si>
  <si>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</si>
  <si>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</si>
  <si>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</si>
  <si>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</si>
  <si>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</si>
  <si>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</si>
  <si>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</si>
  <si>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</si>
  <si>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</si>
  <si>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</si>
  <si>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</si>
  <si>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</si>
  <si>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</si>
  <si>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</si>
  <si>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</si>
  <si>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</si>
  <si>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</si>
  <si>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</si>
  <si>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</si>
  <si>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</si>
  <si>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</si>
  <si>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</si>
  <si>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</si>
  <si>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</si>
  <si>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</si>
  <si>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</si>
  <si>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</si>
  <si>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</si>
  <si>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</si>
  <si>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</si>
  <si>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</si>
  <si>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</si>
  <si>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</si>
  <si>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</si>
  <si>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</si>
  <si>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</si>
  <si>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</si>
  <si>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</si>
  <si>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</si>
  <si>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</si>
  <si>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</si>
  <si>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</si>
  <si>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</si>
  <si>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</si>
  <si>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</si>
  <si>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</si>
  <si>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</si>
  <si>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</si>
  <si>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</si>
  <si>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</si>
  <si>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</si>
  <si>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</si>
  <si>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</si>
  <si>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</si>
  <si>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</si>
  <si>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</si>
  <si>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</si>
  <si>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</si>
  <si>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</si>
  <si>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</si>
  <si>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</si>
  <si>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</si>
  <si>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</si>
  <si>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</si>
  <si>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</si>
  <si>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</si>
  <si>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</si>
  <si>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</si>
  <si>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</si>
  <si>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</si>
  <si>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</si>
  <si>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</si>
  <si>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</si>
  <si>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</si>
  <si>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</si>
  <si>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</si>
  <si>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</si>
  <si>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</si>
  <si>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</si>
  <si>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</si>
  <si>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</si>
  <si>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</si>
  <si>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</si>
  <si>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</si>
  <si>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</si>
  <si>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</si>
  <si>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</si>
  <si>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</si>
  <si>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</si>
  <si>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</si>
  <si>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</si>
  <si>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</si>
  <si>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</si>
  <si>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</si>
  <si>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</si>
  <si>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</si>
  <si>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</si>
  <si>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</si>
  <si>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</si>
  <si>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</si>
  <si>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</si>
  <si>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</si>
  <si>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</si>
  <si>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</si>
  <si>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</si>
  <si>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</si>
  <si>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</si>
  <si>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</si>
  <si>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</si>
  <si>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</si>
  <si>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</si>
  <si>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</si>
  <si>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</si>
  <si>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</si>
  <si>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</si>
  <si>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</si>
  <si>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</si>
  <si>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</si>
  <si>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</si>
  <si>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</si>
  <si>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</si>
  <si>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</si>
  <si>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</si>
  <si>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</si>
  <si>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</si>
  <si>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</si>
  <si>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</si>
  <si>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</si>
  <si>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</si>
  <si>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</si>
  <si>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</si>
  <si>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</si>
  <si>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</si>
  <si>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</si>
  <si>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</si>
  <si>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</si>
  <si>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</si>
  <si>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</si>
  <si>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</si>
  <si>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</si>
  <si>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</si>
  <si>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</si>
  <si>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</si>
  <si>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</si>
  <si>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</si>
  <si>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</si>
  <si>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</si>
  <si>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</si>
  <si>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</si>
  <si>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</si>
  <si>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</si>
  <si>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</si>
  <si>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</si>
  <si>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</si>
  <si>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</si>
  <si>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</si>
  <si>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</si>
  <si>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</si>
  <si>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</si>
  <si>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</si>
  <si>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</si>
  <si>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</si>
  <si>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</si>
  <si>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</si>
  <si>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</si>
  <si>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</si>
  <si>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</si>
  <si>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</si>
  <si>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</si>
  <si>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</si>
  <si>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</si>
  <si>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</si>
  <si>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</si>
  <si>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</si>
  <si>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</si>
  <si>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</si>
  <si>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</si>
  <si>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</si>
  <si>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</si>
  <si>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</si>
  <si>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</si>
  <si>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</si>
  <si>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</si>
  <si>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</si>
  <si>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</si>
  <si>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</si>
  <si>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</si>
  <si>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</si>
  <si>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</si>
  <si>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</si>
  <si>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</si>
  <si>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</si>
  <si>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</si>
  <si>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</si>
  <si>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</si>
  <si>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</si>
  <si>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</si>
  <si>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</si>
  <si>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</si>
  <si>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</si>
  <si>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</si>
  <si>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</si>
  <si>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</si>
  <si>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</si>
  <si>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</si>
  <si>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</si>
  <si>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</si>
  <si>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</si>
  <si>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</si>
  <si>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</si>
  <si>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</si>
  <si>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</si>
  <si>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</si>
  <si>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</si>
  <si>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</si>
  <si>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</si>
  <si>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</si>
  <si>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</si>
  <si>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</si>
  <si>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</si>
  <si>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</si>
  <si>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</si>
  <si>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</si>
  <si>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</si>
  <si>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</si>
  <si>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</si>
  <si>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</si>
  <si>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</si>
  <si>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</si>
  <si>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</si>
  <si>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</si>
  <si>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</si>
  <si>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</si>
  <si>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</si>
  <si>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</si>
  <si>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</si>
  <si>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</si>
  <si>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</si>
  <si>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</si>
  <si>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</si>
  <si>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</si>
  <si>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</si>
  <si>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</si>
  <si>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</si>
  <si>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</si>
  <si>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</si>
  <si>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</si>
  <si>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</si>
  <si>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</si>
  <si>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</si>
  <si>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</si>
  <si>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</si>
  <si>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</si>
  <si>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</si>
  <si>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</si>
  <si>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</si>
  <si>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</si>
  <si>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</si>
  <si>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</si>
  <si>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</si>
  <si>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</si>
  <si>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</si>
  <si>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</si>
  <si>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</si>
  <si>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</si>
  <si>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</si>
  <si>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</si>
  <si>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</si>
  <si>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</si>
  <si>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</si>
  <si>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</si>
  <si>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</si>
  <si>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</si>
  <si>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</si>
  <si>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</si>
  <si>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</si>
  <si>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</si>
  <si>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</si>
  <si>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</si>
  <si>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</si>
  <si>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</si>
  <si>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</si>
  <si>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</si>
  <si>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</si>
  <si>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</si>
  <si>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</si>
  <si>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</si>
  <si>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</si>
  <si>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</si>
  <si>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</si>
  <si>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</si>
  <si>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</si>
  <si>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</si>
  <si>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</si>
  <si>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</si>
  <si>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</si>
  <si>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</si>
  <si>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</si>
  <si>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</si>
  <si>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</si>
  <si>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</si>
  <si>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</si>
  <si>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</si>
  <si>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</si>
  <si>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</si>
  <si>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</si>
  <si>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</si>
  <si>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</si>
  <si>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</si>
  <si>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</si>
  <si>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</si>
  <si>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</si>
  <si>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</si>
  <si>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</si>
  <si>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</si>
  <si>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</si>
  <si>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</si>
  <si>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</si>
  <si>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</si>
  <si>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</si>
  <si>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</si>
  <si>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</si>
  <si>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</si>
  <si>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</si>
  <si>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</si>
  <si>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</si>
  <si>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</si>
  <si>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</si>
  <si>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</si>
  <si>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</si>
  <si>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</si>
  <si>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</si>
  <si>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</si>
  <si>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</si>
  <si>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</si>
  <si>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</si>
  <si>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</si>
  <si>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</si>
  <si>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</si>
  <si>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</si>
  <si>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</si>
  <si>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</si>
  <si>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</si>
  <si>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</si>
  <si>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</si>
  <si>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</si>
  <si>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</si>
  <si>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</si>
  <si>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</si>
  <si>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</si>
  <si>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</si>
  <si>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</si>
  <si>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</si>
  <si>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</si>
  <si>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</si>
  <si>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</si>
  <si>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</si>
  <si>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</si>
  <si>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</si>
  <si>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</si>
  <si>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</si>
  <si>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</si>
  <si>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</si>
  <si>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</si>
  <si>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</si>
  <si>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</si>
  <si>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</si>
  <si>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</si>
  <si>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</si>
  <si>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</si>
  <si>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</si>
  <si>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</si>
  <si>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</si>
  <si>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</si>
  <si>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</si>
  <si>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</si>
  <si>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</si>
  <si>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</si>
  <si>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</si>
  <si>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</si>
  <si>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</si>
  <si>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</si>
  <si>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</si>
  <si>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</si>
  <si>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</si>
  <si>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</si>
  <si>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</si>
  <si>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</si>
  <si>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</si>
  <si>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</si>
  <si>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</si>
  <si>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</si>
  <si>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</si>
  <si>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</si>
  <si>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</si>
  <si>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</si>
  <si>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</si>
  <si>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</si>
  <si>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</si>
  <si>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</si>
  <si>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</si>
  <si>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020</t>
  </si>
  <si>
    <t>Kaiser Permanente Capitol Hill Campus</t>
  </si>
  <si>
    <t>201 16th Ave E</t>
  </si>
  <si>
    <t>Seattle, WA 98112</t>
  </si>
  <si>
    <t>King</t>
  </si>
  <si>
    <t>Susan Mullaney</t>
  </si>
  <si>
    <t>Karen Schartman</t>
  </si>
  <si>
    <t>Kimberly Horn</t>
  </si>
  <si>
    <t>206-326-3000</t>
  </si>
  <si>
    <t>206-326-2785</t>
  </si>
  <si>
    <t>Kaiser Permanente Capitol Hill Campus   H-0     FYE 12/31/2020</t>
  </si>
  <si>
    <t>2019</t>
  </si>
  <si>
    <t>2020</t>
  </si>
  <si>
    <t/>
  </si>
  <si>
    <t>12/31/2021</t>
  </si>
  <si>
    <t>Ron Vance</t>
  </si>
  <si>
    <t>Rebecca M Williams</t>
  </si>
  <si>
    <t>Kaiser Permanente Central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</si>
</sst>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9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quotePrefix="1" applyFont="1" applyFill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PlanBudget\DSF\Clinical\Hospital\Multi-Specialty\Routine%20Reports\DOH%20Reporting\DOH%202021\Hospital%20Activity_WashingtonStateDOH%20report%20working_2021%20Updat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Instructions-John Askew"/>
      <sheetName val="Instructions"/>
      <sheetName val="Draft Report (formula driven)"/>
      <sheetName val="1-Units of Measurement"/>
      <sheetName val="2 - Expenses"/>
      <sheetName val="2a - Expenses"/>
      <sheetName val="X - Essbase Pivot Source"/>
      <sheetName val="X-Expenses - Old"/>
      <sheetName val="Expenses(old)"/>
      <sheetName val="3 - Revenue"/>
      <sheetName val="3a - Revenue"/>
      <sheetName val="Revenue(old)"/>
      <sheetName val="2b - Expenses"/>
      <sheetName val="4 - Sq Ft"/>
      <sheetName val="5 - Meal Stats"/>
      <sheetName val="6 - Dry Laundry Weight"/>
      <sheetName val="7 - CHIPS"/>
      <sheetName val="7a - CHIPS"/>
      <sheetName val="8 - Assets"/>
      <sheetName val="8a - Assets"/>
      <sheetName val="8b - Assets"/>
      <sheetName val="8c - Assets"/>
      <sheetName val="9 - Charity"/>
      <sheetName val="10a - DOH Categories"/>
      <sheetName val="RECON"/>
      <sheetName val="2009 Report (reference only)"/>
      <sheetName val="2008 Report (reference only)"/>
      <sheetName val="2012 Report-Ref only"/>
      <sheetName val="CHUR"/>
      <sheetName val="Essbase Pivot Source"/>
      <sheetName val="Essbase FTE Query"/>
      <sheetName val="Essbase FTE Query New"/>
      <sheetName val="Essbase $ Query"/>
      <sheetName val="Essbase $ Query New"/>
      <sheetName val="Map - GHC Structure"/>
      <sheetName val="Map - DOH Categories"/>
      <sheetName val="Map - GHC Structure New"/>
      <sheetName val="10b - Natural Class"/>
      <sheetName val="Map - Natural Class"/>
    </sheetNames>
    <sheetDataSet>
      <sheetData sheetId="0"/>
      <sheetData sheetId="1"/>
      <sheetData sheetId="2"/>
      <sheetData sheetId="3"/>
      <sheetData sheetId="4">
        <row r="2">
          <cell r="A2" t="str">
            <v>vlookup</v>
          </cell>
          <cell r="F2" t="str">
            <v>UoM (2018)</v>
          </cell>
          <cell r="G2" t="str">
            <v>UoM (2019)</v>
          </cell>
          <cell r="H2" t="str">
            <v>UoM (2020)</v>
          </cell>
          <cell r="I2" t="str">
            <v>UoM (2021)</v>
          </cell>
          <cell r="J2" t="str">
            <v>Source</v>
          </cell>
          <cell r="N2" t="str">
            <v>Notes</v>
          </cell>
        </row>
        <row r="3">
          <cell r="A3" t="str">
            <v>6010 Intensive Care</v>
          </cell>
          <cell r="B3" t="str">
            <v>6010</v>
          </cell>
          <cell r="C3" t="str">
            <v>Intensive</v>
          </cell>
          <cell r="D3" t="str">
            <v>Care</v>
          </cell>
          <cell r="E3" t="str">
            <v>Patient Days</v>
          </cell>
          <cell r="F3">
            <v>0</v>
          </cell>
        </row>
        <row r="4">
          <cell r="A4" t="str">
            <v>6030 Semi-Intensive Care</v>
          </cell>
          <cell r="B4" t="str">
            <v>6030</v>
          </cell>
          <cell r="C4" t="str">
            <v>Semi-Intensive</v>
          </cell>
          <cell r="D4" t="str">
            <v>Care</v>
          </cell>
          <cell r="E4" t="str">
            <v>Patient Days</v>
          </cell>
        </row>
        <row r="5">
          <cell r="A5" t="str">
            <v>6070 Acute Care</v>
          </cell>
          <cell r="B5" t="str">
            <v>6070</v>
          </cell>
          <cell r="C5" t="str">
            <v>Acute</v>
          </cell>
          <cell r="D5" t="str">
            <v>Care</v>
          </cell>
          <cell r="E5" t="str">
            <v>Patient Days</v>
          </cell>
          <cell r="F5">
            <v>1165.5222222222201</v>
          </cell>
          <cell r="G5">
            <v>1559</v>
          </cell>
          <cell r="I5">
            <v>3211.5708333333332</v>
          </cell>
          <cell r="L5" t="str">
            <v>CHIPS Utilization</v>
          </cell>
          <cell r="M5" t="str">
            <v>Inpatient Admissions</v>
          </cell>
          <cell r="N5" t="str">
            <v>https://tableau-dev.appl.kp.org/#/site/KPWA-KaiserPermanenteEnterprise/views/CentralHospitalUtilizationTracker2019/CHIPSUtilizationTrackerProjectorfriendly?:iid=1</v>
          </cell>
        </row>
        <row r="6">
          <cell r="A6" t="str">
            <v>6100 Alternative Birth Ctr</v>
          </cell>
          <cell r="B6" t="str">
            <v>6100</v>
          </cell>
          <cell r="C6" t="str">
            <v>Alternative</v>
          </cell>
          <cell r="D6" t="str">
            <v>Birth Ctr</v>
          </cell>
          <cell r="E6" t="str">
            <v>Patient Days</v>
          </cell>
        </row>
        <row r="7">
          <cell r="A7" t="str">
            <v>6120 Physical Rehab</v>
          </cell>
          <cell r="B7" t="str">
            <v>6120</v>
          </cell>
          <cell r="C7" t="str">
            <v>Physical</v>
          </cell>
          <cell r="D7" t="str">
            <v>Rehab</v>
          </cell>
          <cell r="E7" t="str">
            <v>Patient Days</v>
          </cell>
        </row>
        <row r="8">
          <cell r="A8" t="str">
            <v>6140 Psychiatric Care</v>
          </cell>
          <cell r="B8" t="str">
            <v>6140</v>
          </cell>
          <cell r="C8" t="str">
            <v>Psychiatric</v>
          </cell>
          <cell r="D8" t="str">
            <v>Care</v>
          </cell>
          <cell r="E8" t="str">
            <v>Patient Days</v>
          </cell>
        </row>
        <row r="9">
          <cell r="A9" t="str">
            <v>6150 Chemical Dependency</v>
          </cell>
          <cell r="B9" t="str">
            <v>6150</v>
          </cell>
          <cell r="C9" t="str">
            <v>Chemical</v>
          </cell>
          <cell r="D9" t="str">
            <v>Dependency</v>
          </cell>
          <cell r="E9" t="str">
            <v>Patient Days</v>
          </cell>
        </row>
        <row r="10">
          <cell r="A10" t="str">
            <v xml:space="preserve">6170 Nursery </v>
          </cell>
          <cell r="B10" t="str">
            <v>6170</v>
          </cell>
          <cell r="C10" t="str">
            <v>Nursery</v>
          </cell>
          <cell r="E10" t="str">
            <v>Newborn Days</v>
          </cell>
        </row>
        <row r="11">
          <cell r="A11" t="str">
            <v>6200 Skilled Nursing</v>
          </cell>
          <cell r="B11" t="str">
            <v>6200</v>
          </cell>
          <cell r="C11" t="str">
            <v>Skilled</v>
          </cell>
          <cell r="D11" t="str">
            <v>Nursing</v>
          </cell>
          <cell r="E11" t="str">
            <v>Patient Days</v>
          </cell>
        </row>
        <row r="12">
          <cell r="A12" t="str">
            <v>6210 Swing Beds</v>
          </cell>
          <cell r="B12" t="str">
            <v>6210</v>
          </cell>
          <cell r="C12" t="str">
            <v>Swing</v>
          </cell>
          <cell r="D12" t="str">
            <v>Beds</v>
          </cell>
          <cell r="E12" t="str">
            <v>Patient Days</v>
          </cell>
        </row>
        <row r="13">
          <cell r="A13" t="str">
            <v>6330 Hospice Inpatient</v>
          </cell>
          <cell r="B13" t="str">
            <v>6330</v>
          </cell>
          <cell r="C13" t="str">
            <v>Hospice</v>
          </cell>
          <cell r="D13" t="str">
            <v>Inpatient</v>
          </cell>
          <cell r="E13" t="str">
            <v>Patient Days</v>
          </cell>
        </row>
        <row r="14">
          <cell r="A14" t="str">
            <v>6400 Other Daily Services</v>
          </cell>
          <cell r="B14" t="str">
            <v>6400</v>
          </cell>
          <cell r="C14" t="str">
            <v>Other Daily</v>
          </cell>
          <cell r="D14" t="str">
            <v>Services</v>
          </cell>
          <cell r="E14" t="str">
            <v>Patient Days</v>
          </cell>
        </row>
        <row r="15">
          <cell r="A15" t="str">
            <v>7010 Labor &amp; Delivery</v>
          </cell>
          <cell r="B15" t="str">
            <v>7010</v>
          </cell>
          <cell r="C15" t="str">
            <v>Labor &amp;</v>
          </cell>
          <cell r="D15" t="str">
            <v>Delivery</v>
          </cell>
          <cell r="E15" t="str">
            <v>Procedures</v>
          </cell>
          <cell r="J15" t="str">
            <v>2019 Tableay</v>
          </cell>
          <cell r="K15" t="str">
            <v>2020 Tableau</v>
          </cell>
        </row>
        <row r="16">
          <cell r="A16" t="str">
            <v>7020 Surgical Services</v>
          </cell>
          <cell r="B16" t="str">
            <v>7020</v>
          </cell>
          <cell r="C16" t="str">
            <v>Surgical</v>
          </cell>
          <cell r="D16" t="str">
            <v>Services</v>
          </cell>
          <cell r="E16" t="str">
            <v>Operating Min.</v>
          </cell>
          <cell r="F16">
            <v>280650</v>
          </cell>
          <cell r="G16">
            <v>287165</v>
          </cell>
          <cell r="H16">
            <v>887719</v>
          </cell>
          <cell r="I16">
            <v>598267</v>
          </cell>
        </row>
        <row r="17">
          <cell r="A17" t="str">
            <v>7030 Recovery Room</v>
          </cell>
          <cell r="B17" t="str">
            <v>7030</v>
          </cell>
          <cell r="C17" t="str">
            <v>Recovery</v>
          </cell>
          <cell r="D17" t="str">
            <v>Room</v>
          </cell>
          <cell r="E17" t="str">
            <v>Recovery Min.</v>
          </cell>
          <cell r="F17">
            <v>138112</v>
          </cell>
          <cell r="G17">
            <v>154068</v>
          </cell>
          <cell r="H17">
            <v>407529</v>
          </cell>
          <cell r="I17">
            <v>582160</v>
          </cell>
        </row>
        <row r="18">
          <cell r="A18" t="str">
            <v xml:space="preserve">7040 Anesthesiology </v>
          </cell>
          <cell r="B18" t="str">
            <v>7040</v>
          </cell>
          <cell r="C18" t="str">
            <v>Anesthesiology</v>
          </cell>
          <cell r="E18" t="str">
            <v>Anesthesia Min.</v>
          </cell>
          <cell r="F18">
            <v>455963</v>
          </cell>
          <cell r="G18">
            <v>478416</v>
          </cell>
          <cell r="H18">
            <v>435517</v>
          </cell>
          <cell r="I18">
            <v>511160</v>
          </cell>
        </row>
        <row r="19">
          <cell r="A19" t="str">
            <v>7050 Central Services</v>
          </cell>
          <cell r="B19" t="str">
            <v>7050</v>
          </cell>
          <cell r="C19" t="str">
            <v>Central</v>
          </cell>
          <cell r="D19" t="str">
            <v>Services</v>
          </cell>
          <cell r="E19" t="str">
            <v>x</v>
          </cell>
        </row>
        <row r="20">
          <cell r="A20" t="str">
            <v>7060 Intravenous Therapy</v>
          </cell>
          <cell r="B20" t="str">
            <v>7060</v>
          </cell>
          <cell r="C20" t="str">
            <v>Intravenous</v>
          </cell>
          <cell r="D20" t="str">
            <v>Therapy</v>
          </cell>
          <cell r="E20" t="str">
            <v>x</v>
          </cell>
        </row>
        <row r="21">
          <cell r="A21" t="str">
            <v xml:space="preserve">7070 Laboratory </v>
          </cell>
          <cell r="B21" t="str">
            <v>7070</v>
          </cell>
          <cell r="C21" t="str">
            <v>Laboratory</v>
          </cell>
          <cell r="E21" t="str">
            <v>Billable Tests</v>
          </cell>
          <cell r="F21" t="e">
            <v>#N/A</v>
          </cell>
        </row>
        <row r="22">
          <cell r="A22" t="str">
            <v>7110 Electro- diagnosis</v>
          </cell>
          <cell r="B22" t="str">
            <v>7110</v>
          </cell>
          <cell r="C22" t="str">
            <v>Electro-</v>
          </cell>
          <cell r="D22" t="str">
            <v>diagnosis</v>
          </cell>
          <cell r="E22" t="str">
            <v>Billable Tests</v>
          </cell>
        </row>
        <row r="23">
          <cell r="A23" t="str">
            <v>7120 Magnetic Res Imaging</v>
          </cell>
          <cell r="B23" t="str">
            <v>7120</v>
          </cell>
          <cell r="C23" t="str">
            <v>Magnetic Res</v>
          </cell>
          <cell r="D23" t="str">
            <v>Imaging</v>
          </cell>
          <cell r="E23" t="str">
            <v>MRI RVU</v>
          </cell>
          <cell r="F23" t="e">
            <v>#N/A</v>
          </cell>
        </row>
        <row r="24">
          <cell r="A24" t="str">
            <v>7130 CT Scanning</v>
          </cell>
          <cell r="B24" t="str">
            <v>7130</v>
          </cell>
          <cell r="C24" t="str">
            <v>CT</v>
          </cell>
          <cell r="D24" t="str">
            <v>Scanning</v>
          </cell>
          <cell r="E24" t="str">
            <v>HECT Unit</v>
          </cell>
          <cell r="F24" t="e">
            <v>#N/A</v>
          </cell>
        </row>
        <row r="25">
          <cell r="A25" t="str">
            <v>7140 Radiology -  Diagnostic</v>
          </cell>
          <cell r="B25" t="str">
            <v>7140</v>
          </cell>
          <cell r="C25" t="str">
            <v xml:space="preserve">Radiology - </v>
          </cell>
          <cell r="D25" t="str">
            <v>Diagnostic</v>
          </cell>
          <cell r="E25" t="str">
            <v>RVU</v>
          </cell>
          <cell r="F25" t="e">
            <v>#N/A</v>
          </cell>
        </row>
        <row r="26">
          <cell r="A26" t="str">
            <v>7150 Radiology -  Therapeutic</v>
          </cell>
          <cell r="B26" t="str">
            <v>7150</v>
          </cell>
          <cell r="C26" t="str">
            <v xml:space="preserve">Radiology - </v>
          </cell>
          <cell r="D26" t="str">
            <v>Therapeutic</v>
          </cell>
          <cell r="E26" t="str">
            <v>RVU</v>
          </cell>
          <cell r="F26" t="e">
            <v>#N/A</v>
          </cell>
        </row>
        <row r="27">
          <cell r="A27" t="str">
            <v>7160 Nuclear Medicine</v>
          </cell>
          <cell r="B27" t="str">
            <v>7160</v>
          </cell>
          <cell r="C27" t="str">
            <v>Nuclear</v>
          </cell>
          <cell r="D27" t="str">
            <v>Medicine</v>
          </cell>
          <cell r="E27" t="str">
            <v>RVU</v>
          </cell>
          <cell r="F27" t="e">
            <v>#N/A</v>
          </cell>
        </row>
        <row r="28">
          <cell r="A28" t="str">
            <v xml:space="preserve">7170 Pharmacy </v>
          </cell>
          <cell r="B28" t="str">
            <v>7170</v>
          </cell>
          <cell r="C28" t="str">
            <v>Pharmacy</v>
          </cell>
          <cell r="E28" t="str">
            <v>x</v>
          </cell>
        </row>
        <row r="29">
          <cell r="A29" t="str">
            <v>7180 Respiratory Therapy</v>
          </cell>
          <cell r="B29" t="str">
            <v>7180</v>
          </cell>
          <cell r="C29" t="str">
            <v>Respiratory</v>
          </cell>
          <cell r="D29" t="str">
            <v>Therapy</v>
          </cell>
          <cell r="E29" t="str">
            <v>Treatments</v>
          </cell>
          <cell r="F29" t="e">
            <v>#N/A</v>
          </cell>
        </row>
        <row r="30">
          <cell r="A30" t="str">
            <v xml:space="preserve">7190 Dialysis </v>
          </cell>
          <cell r="B30" t="str">
            <v>7190</v>
          </cell>
          <cell r="C30" t="str">
            <v>Dialysis</v>
          </cell>
          <cell r="E30" t="str">
            <v>Hours</v>
          </cell>
        </row>
        <row r="31">
          <cell r="A31" t="str">
            <v>7200 Physical Therapy</v>
          </cell>
          <cell r="B31" t="str">
            <v>7200</v>
          </cell>
          <cell r="C31" t="str">
            <v>Physical</v>
          </cell>
          <cell r="D31" t="str">
            <v>Therapy</v>
          </cell>
          <cell r="E31" t="str">
            <v>Treatments</v>
          </cell>
          <cell r="F31" t="e">
            <v>#N/A</v>
          </cell>
        </row>
        <row r="32">
          <cell r="A32" t="str">
            <v>7220 Psychiatric Day Care</v>
          </cell>
          <cell r="B32" t="str">
            <v>7220</v>
          </cell>
          <cell r="C32" t="str">
            <v>Psychiatric</v>
          </cell>
          <cell r="D32" t="str">
            <v>Day Care</v>
          </cell>
          <cell r="E32" t="str">
            <v>Visits</v>
          </cell>
        </row>
        <row r="33">
          <cell r="A33" t="str">
            <v>7230 Emergency Room</v>
          </cell>
          <cell r="B33" t="str">
            <v>7230</v>
          </cell>
          <cell r="C33" t="str">
            <v>Emergency</v>
          </cell>
          <cell r="D33" t="str">
            <v>Room</v>
          </cell>
          <cell r="E33" t="str">
            <v>Visits</v>
          </cell>
          <cell r="F33">
            <v>42016</v>
          </cell>
          <cell r="G33">
            <v>44090</v>
          </cell>
          <cell r="I33">
            <v>60351</v>
          </cell>
          <cell r="L33" t="str">
            <v>UC</v>
          </cell>
          <cell r="M33" t="str">
            <v>1) Month Year: Report Period; 2) Location: CH Urgent Care; 3) Coverage: All; 4) Acuity Level: Exclude LWTC</v>
          </cell>
          <cell r="N33" t="str">
            <v>https://tableau3.appl.kp.org/#/site/KPWAKaiserPermanenteEnterprise/views/ClinicalVolumeDashboard/UrgentCareVisitVolume?:iid=1</v>
          </cell>
        </row>
        <row r="34">
          <cell r="A34" t="str">
            <v xml:space="preserve">7240 Ambulance </v>
          </cell>
          <cell r="B34" t="str">
            <v>7240</v>
          </cell>
          <cell r="C34" t="str">
            <v>Ambulance</v>
          </cell>
          <cell r="E34" t="str">
            <v>Occasions</v>
          </cell>
        </row>
        <row r="35">
          <cell r="A35" t="str">
            <v>7250 Short Stay</v>
          </cell>
          <cell r="B35" t="str">
            <v>7250</v>
          </cell>
          <cell r="C35" t="str">
            <v>Short</v>
          </cell>
          <cell r="D35" t="str">
            <v>Stay</v>
          </cell>
          <cell r="E35" t="str">
            <v>Patients</v>
          </cell>
        </row>
        <row r="36">
          <cell r="A36" t="str">
            <v xml:space="preserve">7260 Clinics </v>
          </cell>
          <cell r="B36" t="str">
            <v>7260</v>
          </cell>
          <cell r="C36" t="str">
            <v>Clinics</v>
          </cell>
          <cell r="E36" t="str">
            <v>Visits</v>
          </cell>
        </row>
        <row r="37">
          <cell r="A37" t="str">
            <v>7310 Occupational Therapy</v>
          </cell>
          <cell r="B37" t="str">
            <v>7310</v>
          </cell>
          <cell r="C37" t="str">
            <v>Occupational</v>
          </cell>
          <cell r="D37" t="str">
            <v>Therapy</v>
          </cell>
          <cell r="E37" t="str">
            <v>Treatments</v>
          </cell>
        </row>
        <row r="38">
          <cell r="A38" t="str">
            <v>7320 Speech Therapy</v>
          </cell>
          <cell r="B38" t="str">
            <v>7320</v>
          </cell>
          <cell r="C38" t="str">
            <v>Speech</v>
          </cell>
          <cell r="D38" t="str">
            <v>Therapy</v>
          </cell>
          <cell r="E38" t="str">
            <v>Treatments</v>
          </cell>
        </row>
        <row r="39">
          <cell r="A39" t="str">
            <v>7330 Recreational Therapy</v>
          </cell>
          <cell r="B39" t="str">
            <v>7330</v>
          </cell>
          <cell r="C39" t="str">
            <v>Recreational</v>
          </cell>
          <cell r="D39" t="str">
            <v>Therapy</v>
          </cell>
          <cell r="E39" t="str">
            <v>Treatments</v>
          </cell>
        </row>
        <row r="40">
          <cell r="A40" t="str">
            <v>7340 Electro- myogray</v>
          </cell>
          <cell r="B40" t="str">
            <v>7340</v>
          </cell>
          <cell r="C40" t="str">
            <v>Electro-</v>
          </cell>
          <cell r="D40" t="str">
            <v>myogray</v>
          </cell>
          <cell r="E40" t="str">
            <v>Procedures</v>
          </cell>
        </row>
        <row r="41">
          <cell r="A41" t="str">
            <v>7350 Observation Unit (Combined with 7230 Emergency Room starting in 2021)</v>
          </cell>
          <cell r="B41" t="str">
            <v>7350</v>
          </cell>
          <cell r="C41" t="str">
            <v>Observation</v>
          </cell>
          <cell r="D41" t="str">
            <v>Unit (Combined with 7230 Emergency Room starting in 2021)</v>
          </cell>
          <cell r="E41" t="str">
            <v>Hours</v>
          </cell>
          <cell r="F41">
            <v>9151.2000000000007</v>
          </cell>
          <cell r="G41">
            <v>9108</v>
          </cell>
          <cell r="I41">
            <v>22053</v>
          </cell>
          <cell r="L41" t="str">
            <v>UC Utilization</v>
          </cell>
          <cell r="M41" t="str">
            <v>CDU Volume</v>
          </cell>
          <cell r="N41" t="str">
            <v>https://tableau-dev.appl.kp.org/#/site/KPWA-KaiserPermanenteEnterprise/views/CentralHospitalUtilizationTracker2019/UCUtilizationTrackerProjectorFriendly?:iid=1</v>
          </cell>
        </row>
        <row r="42">
          <cell r="A42" t="str">
            <v>7380 Free-Standing Clinics</v>
          </cell>
          <cell r="B42" t="str">
            <v>7380</v>
          </cell>
          <cell r="C42" t="str">
            <v>Free-Standing</v>
          </cell>
          <cell r="D42" t="str">
            <v>Clinics</v>
          </cell>
          <cell r="E42" t="str">
            <v>Visits</v>
          </cell>
        </row>
        <row r="43">
          <cell r="A43" t="str">
            <v>7390 Air Transportation</v>
          </cell>
          <cell r="B43" t="str">
            <v>7390</v>
          </cell>
          <cell r="C43" t="str">
            <v>Air</v>
          </cell>
          <cell r="D43" t="str">
            <v>Transportation</v>
          </cell>
          <cell r="E43" t="str">
            <v>Occasions</v>
          </cell>
        </row>
        <row r="44">
          <cell r="A44" t="str">
            <v>7400 Home Care Services</v>
          </cell>
          <cell r="B44" t="str">
            <v>7400</v>
          </cell>
          <cell r="C44" t="str">
            <v>Home Care</v>
          </cell>
          <cell r="D44" t="str">
            <v>Services</v>
          </cell>
          <cell r="E44" t="str">
            <v>Visits</v>
          </cell>
        </row>
        <row r="45">
          <cell r="A45" t="str">
            <v xml:space="preserve">7410 Lithotripsy </v>
          </cell>
          <cell r="B45" t="str">
            <v>7410</v>
          </cell>
          <cell r="C45" t="str">
            <v>Lithotripsy</v>
          </cell>
          <cell r="E45" t="str">
            <v>Treatments</v>
          </cell>
        </row>
        <row r="46">
          <cell r="A46" t="str">
            <v>7420 Organ Transplants</v>
          </cell>
          <cell r="B46" t="str">
            <v>7420</v>
          </cell>
          <cell r="C46" t="str">
            <v>Organ</v>
          </cell>
          <cell r="D46" t="str">
            <v>Transplants</v>
          </cell>
          <cell r="E46" t="str">
            <v>Acquisitions</v>
          </cell>
        </row>
        <row r="47">
          <cell r="A47" t="str">
            <v>7430 Outpatient Chem. Dep.</v>
          </cell>
          <cell r="B47" t="str">
            <v>7430</v>
          </cell>
          <cell r="C47" t="str">
            <v>Outpatient</v>
          </cell>
          <cell r="D47" t="str">
            <v>Chem. Dep.</v>
          </cell>
          <cell r="E47" t="str">
            <v>Visits</v>
          </cell>
        </row>
        <row r="48">
          <cell r="A48" t="str">
            <v>7490 Other Ancillary</v>
          </cell>
          <cell r="B48" t="str">
            <v>7490</v>
          </cell>
          <cell r="C48" t="str">
            <v>Other</v>
          </cell>
          <cell r="D48" t="str">
            <v>Ancillary</v>
          </cell>
          <cell r="E48" t="str">
            <v>x</v>
          </cell>
        </row>
        <row r="49">
          <cell r="A49" t="str">
            <v>8200 Research/Education Costs</v>
          </cell>
          <cell r="B49" t="str">
            <v>8200</v>
          </cell>
          <cell r="C49" t="str">
            <v>Research/Education</v>
          </cell>
          <cell r="D49" t="str">
            <v>Costs</v>
          </cell>
          <cell r="E49" t="str">
            <v>x</v>
          </cell>
        </row>
        <row r="50">
          <cell r="A50" t="str">
            <v>8310 Printing &amp; Duplication</v>
          </cell>
          <cell r="B50" t="str">
            <v>8310</v>
          </cell>
          <cell r="C50" t="str">
            <v>Printing &amp;</v>
          </cell>
          <cell r="D50" t="str">
            <v>Duplication</v>
          </cell>
          <cell r="E50" t="str">
            <v>x</v>
          </cell>
        </row>
        <row r="51">
          <cell r="A51" t="str">
            <v xml:space="preserve">8320 Dietary </v>
          </cell>
          <cell r="B51" t="str">
            <v>8320</v>
          </cell>
          <cell r="C51" t="str">
            <v>Dietary</v>
          </cell>
          <cell r="E51" t="str">
            <v>Patient Meals</v>
          </cell>
          <cell r="F51">
            <v>9061</v>
          </cell>
          <cell r="G51">
            <v>10585</v>
          </cell>
          <cell r="I51">
            <v>11890</v>
          </cell>
          <cell r="L51" t="str">
            <v>Lauren Stark</v>
          </cell>
          <cell r="M51" t="str">
            <v>Nutrition Manager</v>
          </cell>
          <cell r="N51" t="str">
            <v>Via email</v>
          </cell>
        </row>
        <row r="52">
          <cell r="A52" t="str">
            <v xml:space="preserve">8330 Cafeteria </v>
          </cell>
          <cell r="B52" t="str">
            <v>8330</v>
          </cell>
          <cell r="C52" t="str">
            <v>Cafeteria</v>
          </cell>
          <cell r="E52" t="str">
            <v>Patient Meals</v>
          </cell>
        </row>
        <row r="53">
          <cell r="A53" t="str">
            <v>8350 Laundry &amp; Linen</v>
          </cell>
          <cell r="B53" t="str">
            <v>8350</v>
          </cell>
          <cell r="C53" t="str">
            <v>Laundry &amp;</v>
          </cell>
          <cell r="D53" t="str">
            <v>Linen</v>
          </cell>
          <cell r="E53" t="str">
            <v>x</v>
          </cell>
        </row>
        <row r="54">
          <cell r="A54" t="str">
            <v>8360 Social Services</v>
          </cell>
          <cell r="B54" t="str">
            <v>8360</v>
          </cell>
          <cell r="C54" t="str">
            <v>Social</v>
          </cell>
          <cell r="D54" t="str">
            <v>Services</v>
          </cell>
          <cell r="E54" t="str">
            <v>x</v>
          </cell>
        </row>
        <row r="55">
          <cell r="A55" t="str">
            <v>8370 Central Transportation</v>
          </cell>
          <cell r="B55" t="str">
            <v>8370</v>
          </cell>
          <cell r="C55" t="str">
            <v>Central</v>
          </cell>
          <cell r="D55" t="str">
            <v>Transportation</v>
          </cell>
          <cell r="E55" t="str">
            <v>x</v>
          </cell>
        </row>
        <row r="56">
          <cell r="A56" t="str">
            <v xml:space="preserve">8420 Purchasing </v>
          </cell>
          <cell r="B56" t="str">
            <v>8420</v>
          </cell>
          <cell r="C56" t="str">
            <v>Purchasing</v>
          </cell>
          <cell r="E56" t="str">
            <v>x</v>
          </cell>
        </row>
        <row r="57">
          <cell r="A57" t="str">
            <v xml:space="preserve">8430 Plant </v>
          </cell>
          <cell r="B57" t="str">
            <v>8430</v>
          </cell>
          <cell r="C57" t="str">
            <v>Plant</v>
          </cell>
          <cell r="E57" t="str">
            <v>Gross Sq Ft</v>
          </cell>
          <cell r="F57">
            <v>197038</v>
          </cell>
          <cell r="G57">
            <v>200711</v>
          </cell>
          <cell r="I57">
            <v>200711</v>
          </cell>
          <cell r="L57" t="str">
            <v>Leia Enghusen</v>
          </cell>
          <cell r="M57" t="str">
            <v>CBRE</v>
          </cell>
          <cell r="N57" t="str">
            <v>Via email</v>
          </cell>
        </row>
        <row r="58">
          <cell r="A58" t="str">
            <v xml:space="preserve">8460 Housekeeping </v>
          </cell>
          <cell r="B58" t="str">
            <v>8460</v>
          </cell>
          <cell r="C58" t="str">
            <v>Housekeeping</v>
          </cell>
          <cell r="E58" t="str">
            <v>x</v>
          </cell>
        </row>
        <row r="59">
          <cell r="A59" t="str">
            <v xml:space="preserve">8470 Communication </v>
          </cell>
          <cell r="B59" t="str">
            <v>8470</v>
          </cell>
          <cell r="C59" t="str">
            <v>Communication</v>
          </cell>
          <cell r="E59" t="str">
            <v>x</v>
          </cell>
        </row>
        <row r="60">
          <cell r="A60" t="str">
            <v>8480 Data Processing</v>
          </cell>
          <cell r="B60" t="str">
            <v>8480</v>
          </cell>
          <cell r="C60" t="str">
            <v>Data</v>
          </cell>
          <cell r="D60" t="str">
            <v>Processing</v>
          </cell>
          <cell r="E60" t="str">
            <v>x</v>
          </cell>
        </row>
        <row r="61">
          <cell r="A61" t="str">
            <v>8490 Other General Services</v>
          </cell>
          <cell r="B61" t="str">
            <v>8490</v>
          </cell>
          <cell r="C61" t="str">
            <v>Other General</v>
          </cell>
          <cell r="D61" t="str">
            <v>Services</v>
          </cell>
          <cell r="E61" t="str">
            <v>x</v>
          </cell>
        </row>
        <row r="62">
          <cell r="A62" t="str">
            <v xml:space="preserve">8510 Accounting </v>
          </cell>
          <cell r="B62" t="str">
            <v>8510</v>
          </cell>
          <cell r="C62" t="str">
            <v>Accounting</v>
          </cell>
          <cell r="E62" t="str">
            <v>x</v>
          </cell>
        </row>
        <row r="63">
          <cell r="A63" t="str">
            <v>8530 Patient Accounts</v>
          </cell>
          <cell r="B63" t="str">
            <v>8530</v>
          </cell>
          <cell r="C63" t="str">
            <v>Patient</v>
          </cell>
          <cell r="D63" t="str">
            <v>Accounts</v>
          </cell>
          <cell r="E63" t="str">
            <v>x</v>
          </cell>
        </row>
        <row r="64">
          <cell r="A64" t="str">
            <v xml:space="preserve">8560 Admitting </v>
          </cell>
          <cell r="B64" t="str">
            <v>8560</v>
          </cell>
          <cell r="C64" t="str">
            <v>Admitting</v>
          </cell>
          <cell r="E64" t="str">
            <v>x</v>
          </cell>
        </row>
        <row r="65">
          <cell r="A65" t="str">
            <v>8590 Other Fiscal Svcs</v>
          </cell>
          <cell r="B65" t="str">
            <v>8590</v>
          </cell>
          <cell r="C65" t="str">
            <v>Other</v>
          </cell>
          <cell r="D65" t="str">
            <v>Fiscal Svcs</v>
          </cell>
          <cell r="E65" t="str">
            <v>x</v>
          </cell>
        </row>
        <row r="66">
          <cell r="A66" t="str">
            <v>8610 Hospital Administration</v>
          </cell>
          <cell r="B66" t="str">
            <v>8610</v>
          </cell>
          <cell r="C66" t="str">
            <v>Hospital</v>
          </cell>
          <cell r="D66" t="str">
            <v>Administration</v>
          </cell>
          <cell r="E66" t="str">
            <v>x</v>
          </cell>
        </row>
        <row r="67">
          <cell r="A67" t="str">
            <v>8620 Employee Health</v>
          </cell>
          <cell r="B67" t="str">
            <v>8620</v>
          </cell>
          <cell r="C67" t="str">
            <v>Employee</v>
          </cell>
          <cell r="D67" t="str">
            <v>Health</v>
          </cell>
          <cell r="E67" t="str">
            <v>x</v>
          </cell>
        </row>
        <row r="68">
          <cell r="A68" t="str">
            <v>8630 Public Relations</v>
          </cell>
          <cell r="B68" t="str">
            <v>8630</v>
          </cell>
          <cell r="C68" t="str">
            <v>Public</v>
          </cell>
          <cell r="D68" t="str">
            <v>Relations</v>
          </cell>
          <cell r="E68" t="str">
            <v>x</v>
          </cell>
        </row>
        <row r="69">
          <cell r="A69" t="str">
            <v>8640 Management Engineering</v>
          </cell>
          <cell r="B69" t="str">
            <v>8640</v>
          </cell>
          <cell r="C69" t="str">
            <v>Management</v>
          </cell>
          <cell r="D69" t="str">
            <v>Engineering</v>
          </cell>
          <cell r="E69" t="str">
            <v>x</v>
          </cell>
        </row>
        <row r="70">
          <cell r="A70" t="str">
            <v xml:space="preserve">8650 Personnel </v>
          </cell>
          <cell r="B70" t="str">
            <v>8650</v>
          </cell>
          <cell r="C70" t="str">
            <v>Personnel</v>
          </cell>
          <cell r="E70" t="str">
            <v>x</v>
          </cell>
        </row>
        <row r="71">
          <cell r="A71" t="str">
            <v>8660 Auxiliary Groups</v>
          </cell>
          <cell r="B71" t="str">
            <v>8660</v>
          </cell>
          <cell r="C71" t="str">
            <v>Auxiliary</v>
          </cell>
          <cell r="D71" t="str">
            <v>Groups</v>
          </cell>
          <cell r="E71" t="str">
            <v>x</v>
          </cell>
        </row>
        <row r="72">
          <cell r="A72" t="str">
            <v>8670 Chaplaincy Services</v>
          </cell>
          <cell r="B72" t="str">
            <v>8670</v>
          </cell>
          <cell r="C72" t="str">
            <v>Chaplaincy</v>
          </cell>
          <cell r="D72" t="str">
            <v>Services</v>
          </cell>
          <cell r="E72" t="str">
            <v>x</v>
          </cell>
        </row>
        <row r="73">
          <cell r="A73" t="str">
            <v>8680 Medical Library</v>
          </cell>
          <cell r="B73" t="str">
            <v>8680</v>
          </cell>
          <cell r="C73" t="str">
            <v>Medical</v>
          </cell>
          <cell r="D73" t="str">
            <v>Library</v>
          </cell>
          <cell r="E73" t="str">
            <v>x</v>
          </cell>
        </row>
        <row r="74">
          <cell r="A74" t="str">
            <v>8690 Medical Records</v>
          </cell>
          <cell r="B74" t="str">
            <v>8690</v>
          </cell>
          <cell r="C74" t="str">
            <v>Medical</v>
          </cell>
          <cell r="D74" t="str">
            <v>Records</v>
          </cell>
          <cell r="E74" t="str">
            <v>x</v>
          </cell>
        </row>
        <row r="75">
          <cell r="A75" t="str">
            <v>8700 Medical Staff</v>
          </cell>
          <cell r="B75" t="str">
            <v>8700</v>
          </cell>
          <cell r="C75" t="str">
            <v>Medical</v>
          </cell>
          <cell r="D75" t="str">
            <v>Staff</v>
          </cell>
          <cell r="E75" t="str">
            <v>x</v>
          </cell>
        </row>
        <row r="76">
          <cell r="A76" t="str">
            <v>8710 Utilization Management</v>
          </cell>
          <cell r="B76" t="str">
            <v>8710</v>
          </cell>
          <cell r="C76" t="str">
            <v>Utilization</v>
          </cell>
          <cell r="D76" t="str">
            <v>Management</v>
          </cell>
          <cell r="E76" t="str">
            <v>x</v>
          </cell>
        </row>
        <row r="77">
          <cell r="A77" t="str">
            <v>8720 Nursing Administration</v>
          </cell>
          <cell r="B77" t="str">
            <v>8720</v>
          </cell>
          <cell r="C77" t="str">
            <v>Nursing</v>
          </cell>
          <cell r="D77" t="str">
            <v>Administration</v>
          </cell>
          <cell r="E77" t="str">
            <v>x</v>
          </cell>
        </row>
        <row r="78">
          <cell r="A78" t="str">
            <v>8730 Nursing Float Personnel</v>
          </cell>
          <cell r="B78" t="str">
            <v>8730</v>
          </cell>
          <cell r="C78" t="str">
            <v>Nursing Float</v>
          </cell>
          <cell r="D78" t="str">
            <v>Personnel</v>
          </cell>
          <cell r="E78" t="str">
            <v>x</v>
          </cell>
        </row>
        <row r="79">
          <cell r="A79" t="str">
            <v>8740 Inservice Education</v>
          </cell>
          <cell r="B79" t="str">
            <v>8740</v>
          </cell>
          <cell r="C79" t="str">
            <v>Inservice</v>
          </cell>
          <cell r="D79" t="str">
            <v>Education</v>
          </cell>
          <cell r="E79" t="str">
            <v>x</v>
          </cell>
        </row>
        <row r="80">
          <cell r="A80" t="str">
            <v>8770 Comm. Health Education</v>
          </cell>
          <cell r="B80" t="str">
            <v>8770</v>
          </cell>
          <cell r="C80" t="str">
            <v>Comm. Health</v>
          </cell>
          <cell r="D80" t="str">
            <v>Education</v>
          </cell>
          <cell r="E80" t="str">
            <v>x</v>
          </cell>
        </row>
        <row r="81">
          <cell r="A81" t="str">
            <v>8790 Other Admin Services</v>
          </cell>
          <cell r="B81" t="str">
            <v>8790</v>
          </cell>
          <cell r="C81" t="str">
            <v>Other</v>
          </cell>
          <cell r="D81" t="str">
            <v>Admin Services</v>
          </cell>
          <cell r="E81" t="str">
            <v>x</v>
          </cell>
        </row>
        <row r="82">
          <cell r="A82" t="str">
            <v>8830-8900 Unassigned Other Direct</v>
          </cell>
          <cell r="B82" t="str">
            <v>8830-8900</v>
          </cell>
          <cell r="C82" t="str">
            <v>Unassigned</v>
          </cell>
          <cell r="D82" t="str">
            <v>Other Direct</v>
          </cell>
          <cell r="E82" t="str">
            <v>x</v>
          </cell>
        </row>
        <row r="83">
          <cell r="A83" t="str">
            <v>9999 Grand Total</v>
          </cell>
          <cell r="B83" t="str">
            <v>9999</v>
          </cell>
          <cell r="C83" t="str">
            <v>Grand</v>
          </cell>
          <cell r="D83" t="str">
            <v>Total</v>
          </cell>
          <cell r="E83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C34" sqref="C34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1257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295"/>
      <c r="C15" s="236"/>
    </row>
    <row r="16" spans="1:6" ht="12.75" customHeight="1" x14ac:dyDescent="0.3">
      <c r="A16" s="296" t="s">
        <v>1266</v>
      </c>
      <c r="C16" s="236"/>
      <c r="F16" s="289"/>
    </row>
    <row r="17" spans="1:6" ht="12.75" customHeight="1" x14ac:dyDescent="0.3">
      <c r="A17" s="296" t="s">
        <v>1264</v>
      </c>
      <c r="C17" s="289"/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">
      <c r="A21" s="199"/>
      <c r="C21" s="236"/>
    </row>
    <row r="22" spans="1:6" ht="12.65" customHeight="1" x14ac:dyDescent="0.3">
      <c r="A22" s="238" t="s">
        <v>1253</v>
      </c>
      <c r="B22" s="239"/>
      <c r="C22" s="240"/>
      <c r="D22" s="238"/>
      <c r="E22" s="238"/>
    </row>
    <row r="23" spans="1:6" ht="12.65" customHeight="1" x14ac:dyDescent="0.3">
      <c r="B23" s="199"/>
      <c r="C23" s="236"/>
    </row>
    <row r="24" spans="1:6" ht="12.65" customHeight="1" x14ac:dyDescent="0.3">
      <c r="A24" s="241" t="s">
        <v>3</v>
      </c>
      <c r="C24" s="236"/>
    </row>
    <row r="25" spans="1:6" ht="12.65" customHeight="1" x14ac:dyDescent="0.3">
      <c r="A25" s="198" t="s">
        <v>1234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1235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1236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1237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9667875.9900000039</v>
      </c>
      <c r="C47" s="184">
        <v>0</v>
      </c>
      <c r="D47" s="184">
        <v>0</v>
      </c>
      <c r="E47" s="184">
        <v>1113527.1100000001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1401578.42</v>
      </c>
      <c r="Q47" s="184">
        <v>994030.15</v>
      </c>
      <c r="R47" s="184">
        <v>1734011.77</v>
      </c>
      <c r="S47" s="184">
        <v>262035.36</v>
      </c>
      <c r="T47" s="184">
        <v>366759.83</v>
      </c>
      <c r="U47" s="184">
        <v>0</v>
      </c>
      <c r="V47" s="184">
        <v>0</v>
      </c>
      <c r="W47" s="184">
        <v>0</v>
      </c>
      <c r="X47" s="184">
        <v>0</v>
      </c>
      <c r="Y47" s="184">
        <v>527678.90999999992</v>
      </c>
      <c r="Z47" s="184">
        <v>893837.07</v>
      </c>
      <c r="AA47" s="184">
        <v>0</v>
      </c>
      <c r="AB47" s="184">
        <v>4176.6099999999997</v>
      </c>
      <c r="AC47" s="184">
        <v>182243.49</v>
      </c>
      <c r="AD47" s="184">
        <v>0</v>
      </c>
      <c r="AE47" s="184">
        <v>0</v>
      </c>
      <c r="AF47" s="184">
        <v>0</v>
      </c>
      <c r="AG47" s="184">
        <v>1808071.43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170176.38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209749.46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9667875.9900000039</v>
      </c>
    </row>
    <row r="48" spans="1:83" ht="12.65" customHeight="1" x14ac:dyDescent="0.3">
      <c r="A48" s="175" t="s">
        <v>205</v>
      </c>
      <c r="B48" s="183">
        <v>0</v>
      </c>
      <c r="C48" s="246">
        <f>ROUND(((B48/CE61)*C61),0)</f>
        <v>0</v>
      </c>
      <c r="D48" s="246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">
      <c r="A49" s="175" t="s">
        <v>206</v>
      </c>
      <c r="B49" s="195">
        <f>B47+B48</f>
        <v>9667875.9900000039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945069.73</v>
      </c>
      <c r="C51" s="184">
        <v>0</v>
      </c>
      <c r="D51" s="184">
        <v>0</v>
      </c>
      <c r="E51" s="184">
        <v>34120.57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496190.68</v>
      </c>
      <c r="Q51" s="184">
        <v>34641.120000000003</v>
      </c>
      <c r="R51" s="184">
        <v>49163.079999999994</v>
      </c>
      <c r="S51" s="184">
        <v>16161.41</v>
      </c>
      <c r="T51" s="184">
        <v>0</v>
      </c>
      <c r="U51" s="184">
        <v>0</v>
      </c>
      <c r="V51" s="184">
        <v>0</v>
      </c>
      <c r="W51" s="184">
        <v>7777.11</v>
      </c>
      <c r="X51" s="184">
        <v>0</v>
      </c>
      <c r="Y51" s="184">
        <v>243227.81000000003</v>
      </c>
      <c r="Z51" s="184">
        <v>0</v>
      </c>
      <c r="AA51" s="184">
        <v>3006.3900000000003</v>
      </c>
      <c r="AB51" s="184">
        <v>0</v>
      </c>
      <c r="AC51" s="184">
        <v>0</v>
      </c>
      <c r="AD51" s="184">
        <v>0</v>
      </c>
      <c r="AE51" s="184">
        <v>0</v>
      </c>
      <c r="AF51" s="184">
        <v>0</v>
      </c>
      <c r="AG51" s="184">
        <v>53257.45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7524.1100000000006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0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945069.73</v>
      </c>
    </row>
    <row r="52" spans="1:84" ht="12.65" customHeight="1" x14ac:dyDescent="0.3">
      <c r="A52" s="17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">
      <c r="A53" s="175" t="s">
        <v>206</v>
      </c>
      <c r="B53" s="195">
        <f>B51+B52</f>
        <v>945069.73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">
      <c r="A59" s="171" t="s">
        <v>233</v>
      </c>
      <c r="B59" s="175"/>
      <c r="C59" s="184">
        <v>0</v>
      </c>
      <c r="D59" s="184">
        <v>0</v>
      </c>
      <c r="E59" s="174">
        <v>3211.5708333333332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598267</v>
      </c>
      <c r="Q59" s="185">
        <v>582160</v>
      </c>
      <c r="R59" s="185">
        <v>511160</v>
      </c>
      <c r="S59" s="249"/>
      <c r="T59" s="249"/>
      <c r="U59" s="224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9"/>
      <c r="AC59" s="185">
        <v>0</v>
      </c>
      <c r="AD59" s="185">
        <v>0</v>
      </c>
      <c r="AE59" s="185">
        <v>0</v>
      </c>
      <c r="AF59" s="185">
        <v>0</v>
      </c>
      <c r="AG59" s="185">
        <v>60351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9"/>
      <c r="AW59" s="249"/>
      <c r="AX59" s="249"/>
      <c r="AY59" s="185">
        <v>11890</v>
      </c>
      <c r="AZ59" s="185">
        <v>0</v>
      </c>
      <c r="BA59" s="249"/>
      <c r="BB59" s="249"/>
      <c r="BC59" s="249"/>
      <c r="BD59" s="249"/>
      <c r="BE59" s="185">
        <v>200711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">
      <c r="A60" s="251" t="s">
        <v>234</v>
      </c>
      <c r="B60" s="175"/>
      <c r="C60" s="186">
        <v>0</v>
      </c>
      <c r="D60" s="187">
        <v>0</v>
      </c>
      <c r="E60" s="187">
        <v>29.081659999999999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42.835830000000001</v>
      </c>
      <c r="Q60" s="221">
        <v>25.234160000000003</v>
      </c>
      <c r="R60" s="221">
        <v>21.4</v>
      </c>
      <c r="S60" s="221">
        <v>17.016659999999998</v>
      </c>
      <c r="T60" s="221">
        <v>8.5333299999999994</v>
      </c>
      <c r="U60" s="221">
        <v>0</v>
      </c>
      <c r="V60" s="221">
        <v>0</v>
      </c>
      <c r="W60" s="221">
        <v>0</v>
      </c>
      <c r="X60" s="221">
        <v>0</v>
      </c>
      <c r="Y60" s="221">
        <v>14.506669999999998</v>
      </c>
      <c r="Z60" s="221">
        <v>17.10999</v>
      </c>
      <c r="AA60" s="221">
        <v>0</v>
      </c>
      <c r="AB60" s="221">
        <v>0.13</v>
      </c>
      <c r="AC60" s="221">
        <v>4.3358299999999996</v>
      </c>
      <c r="AD60" s="221">
        <v>0</v>
      </c>
      <c r="AE60" s="221">
        <v>0</v>
      </c>
      <c r="AF60" s="221">
        <v>0</v>
      </c>
      <c r="AG60" s="221">
        <v>44.387489999999993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6.59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4.3499999999999996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0</v>
      </c>
      <c r="CD60" s="250" t="s">
        <v>221</v>
      </c>
      <c r="CE60" s="252">
        <f t="shared" ref="CE60:CE70" si="0">SUM(C60:CD60)</f>
        <v>235.51161999999997</v>
      </c>
    </row>
    <row r="61" spans="1:84" ht="12.65" customHeight="1" x14ac:dyDescent="0.3">
      <c r="A61" s="171" t="s">
        <v>235</v>
      </c>
      <c r="B61" s="175"/>
      <c r="C61" s="184">
        <v>0</v>
      </c>
      <c r="D61" s="184">
        <v>0</v>
      </c>
      <c r="E61" s="184">
        <v>2742566.05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3551579.03</v>
      </c>
      <c r="Q61" s="185">
        <v>2484757.8299999996</v>
      </c>
      <c r="R61" s="185">
        <v>4162074.71</v>
      </c>
      <c r="S61" s="185">
        <v>654092.38</v>
      </c>
      <c r="T61" s="185">
        <v>883518.5</v>
      </c>
      <c r="U61" s="185">
        <v>0</v>
      </c>
      <c r="V61" s="185">
        <v>0</v>
      </c>
      <c r="W61" s="185">
        <v>0</v>
      </c>
      <c r="X61" s="185">
        <v>0</v>
      </c>
      <c r="Y61" s="185">
        <v>1292915.94</v>
      </c>
      <c r="Z61" s="185">
        <v>2194390.02</v>
      </c>
      <c r="AA61" s="185">
        <v>0</v>
      </c>
      <c r="AB61" s="185">
        <v>11027.72</v>
      </c>
      <c r="AC61" s="185">
        <v>433861.06</v>
      </c>
      <c r="AD61" s="185">
        <v>0</v>
      </c>
      <c r="AE61" s="185">
        <v>0</v>
      </c>
      <c r="AF61" s="185">
        <v>0</v>
      </c>
      <c r="AG61" s="185">
        <v>4428194.53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404001.52999999997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506948.47000000003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0</v>
      </c>
      <c r="CD61" s="250" t="s">
        <v>221</v>
      </c>
      <c r="CE61" s="195">
        <f t="shared" si="0"/>
        <v>23749927.77</v>
      </c>
      <c r="CF61" s="253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1113527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1401578</v>
      </c>
      <c r="Q62" s="195">
        <f t="shared" si="1"/>
        <v>994030</v>
      </c>
      <c r="R62" s="195">
        <f t="shared" si="1"/>
        <v>1734012</v>
      </c>
      <c r="S62" s="195">
        <f t="shared" si="1"/>
        <v>262035</v>
      </c>
      <c r="T62" s="195">
        <f t="shared" si="1"/>
        <v>366760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527679</v>
      </c>
      <c r="Z62" s="195">
        <f t="shared" si="1"/>
        <v>893837</v>
      </c>
      <c r="AA62" s="195">
        <f t="shared" si="1"/>
        <v>0</v>
      </c>
      <c r="AB62" s="195">
        <f t="shared" si="1"/>
        <v>4177</v>
      </c>
      <c r="AC62" s="195">
        <f t="shared" si="1"/>
        <v>182243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1808071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170176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209749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50" t="s">
        <v>221</v>
      </c>
      <c r="CE62" s="195">
        <f t="shared" si="0"/>
        <v>9667874</v>
      </c>
      <c r="CF62" s="253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50" t="s">
        <v>221</v>
      </c>
      <c r="CE63" s="195">
        <f t="shared" si="0"/>
        <v>0</v>
      </c>
      <c r="CF63" s="253"/>
    </row>
    <row r="64" spans="1:84" ht="12.65" customHeight="1" x14ac:dyDescent="0.3">
      <c r="A64" s="171" t="s">
        <v>237</v>
      </c>
      <c r="B64" s="175"/>
      <c r="C64" s="184">
        <v>0</v>
      </c>
      <c r="D64" s="184">
        <v>0</v>
      </c>
      <c r="E64" s="185">
        <v>165514.36999999997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10419468.419999998</v>
      </c>
      <c r="Q64" s="185">
        <v>286629.18</v>
      </c>
      <c r="R64" s="185">
        <v>482845.05000000005</v>
      </c>
      <c r="S64" s="185">
        <v>345367.46</v>
      </c>
      <c r="T64" s="185">
        <v>183525.35</v>
      </c>
      <c r="U64" s="185">
        <v>0</v>
      </c>
      <c r="V64" s="185">
        <v>0</v>
      </c>
      <c r="W64" s="185">
        <v>0</v>
      </c>
      <c r="X64" s="185">
        <v>0</v>
      </c>
      <c r="Y64" s="185">
        <v>583658.03000000038</v>
      </c>
      <c r="Z64" s="185">
        <v>100866.48999999998</v>
      </c>
      <c r="AA64" s="185">
        <v>0</v>
      </c>
      <c r="AB64" s="185">
        <v>245016.68</v>
      </c>
      <c r="AC64" s="185">
        <v>61473.760000000002</v>
      </c>
      <c r="AD64" s="185">
        <v>0</v>
      </c>
      <c r="AE64" s="185">
        <v>0</v>
      </c>
      <c r="AF64" s="185">
        <v>0</v>
      </c>
      <c r="AG64" s="185">
        <v>741613.08999999985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-152138.81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7436.44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0</v>
      </c>
      <c r="CD64" s="250" t="s">
        <v>221</v>
      </c>
      <c r="CE64" s="195">
        <f t="shared" si="0"/>
        <v>13471275.509999998</v>
      </c>
      <c r="CF64" s="253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1877.4499999999998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41132.25</v>
      </c>
      <c r="Q65" s="185">
        <v>626.01</v>
      </c>
      <c r="R65" s="185">
        <v>3757.6400000000003</v>
      </c>
      <c r="S65" s="185">
        <v>1443.92</v>
      </c>
      <c r="T65" s="185">
        <v>292.60000000000002</v>
      </c>
      <c r="U65" s="185">
        <v>0</v>
      </c>
      <c r="V65" s="185">
        <v>0</v>
      </c>
      <c r="W65" s="185">
        <v>0</v>
      </c>
      <c r="X65" s="185">
        <v>0</v>
      </c>
      <c r="Y65" s="185">
        <v>409.13</v>
      </c>
      <c r="Z65" s="185">
        <v>743.84</v>
      </c>
      <c r="AA65" s="185">
        <v>0</v>
      </c>
      <c r="AB65" s="185">
        <v>1517.8200000000002</v>
      </c>
      <c r="AC65" s="185">
        <v>0</v>
      </c>
      <c r="AD65" s="185">
        <v>0</v>
      </c>
      <c r="AE65" s="185">
        <v>0</v>
      </c>
      <c r="AF65" s="185">
        <v>0</v>
      </c>
      <c r="AG65" s="185">
        <v>7218.86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1182.4199999999998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4066.29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50" t="s">
        <v>221</v>
      </c>
      <c r="CE65" s="195">
        <f t="shared" si="0"/>
        <v>64268.229999999989</v>
      </c>
      <c r="CF65" s="253"/>
    </row>
    <row r="66" spans="1:84" ht="12.65" customHeight="1" x14ac:dyDescent="0.3">
      <c r="A66" s="171" t="s">
        <v>239</v>
      </c>
      <c r="B66" s="175"/>
      <c r="C66" s="184">
        <v>0</v>
      </c>
      <c r="D66" s="184">
        <v>0</v>
      </c>
      <c r="E66" s="184">
        <v>394657.88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1940494.6999999997</v>
      </c>
      <c r="Q66" s="185">
        <v>85509.23</v>
      </c>
      <c r="R66" s="185">
        <v>113279.27</v>
      </c>
      <c r="S66" s="184">
        <v>652831.64</v>
      </c>
      <c r="T66" s="184">
        <v>79855.53</v>
      </c>
      <c r="U66" s="185">
        <v>0</v>
      </c>
      <c r="V66" s="185">
        <v>0</v>
      </c>
      <c r="W66" s="185">
        <v>0</v>
      </c>
      <c r="X66" s="185">
        <v>0</v>
      </c>
      <c r="Y66" s="185">
        <v>306607.64999999997</v>
      </c>
      <c r="Z66" s="185">
        <v>843273.82</v>
      </c>
      <c r="AA66" s="185">
        <v>0</v>
      </c>
      <c r="AB66" s="185">
        <v>1255.93</v>
      </c>
      <c r="AC66" s="185">
        <v>23894.6</v>
      </c>
      <c r="AD66" s="185">
        <v>0</v>
      </c>
      <c r="AE66" s="185">
        <v>0</v>
      </c>
      <c r="AF66" s="185">
        <v>0</v>
      </c>
      <c r="AG66" s="185">
        <v>367030.64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676.89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1601.24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50" t="s">
        <v>221</v>
      </c>
      <c r="CE66" s="195">
        <f t="shared" si="0"/>
        <v>4810969.0199999986</v>
      </c>
      <c r="CF66" s="253"/>
    </row>
    <row r="67" spans="1:84" ht="12.65" customHeight="1" x14ac:dyDescent="0.3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34121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496191</v>
      </c>
      <c r="Q67" s="195">
        <f t="shared" si="3"/>
        <v>34641</v>
      </c>
      <c r="R67" s="195">
        <f t="shared" si="3"/>
        <v>49163</v>
      </c>
      <c r="S67" s="195">
        <f t="shared" si="3"/>
        <v>16161</v>
      </c>
      <c r="T67" s="195">
        <f t="shared" si="3"/>
        <v>0</v>
      </c>
      <c r="U67" s="195">
        <f t="shared" si="3"/>
        <v>0</v>
      </c>
      <c r="V67" s="195">
        <f t="shared" si="3"/>
        <v>0</v>
      </c>
      <c r="W67" s="195">
        <f t="shared" si="3"/>
        <v>7777</v>
      </c>
      <c r="X67" s="195">
        <f t="shared" si="3"/>
        <v>0</v>
      </c>
      <c r="Y67" s="195">
        <f t="shared" si="3"/>
        <v>243228</v>
      </c>
      <c r="Z67" s="195">
        <f t="shared" si="3"/>
        <v>0</v>
      </c>
      <c r="AA67" s="195">
        <f t="shared" si="3"/>
        <v>3006</v>
      </c>
      <c r="AB67" s="195">
        <f t="shared" si="3"/>
        <v>0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53257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7524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50" t="s">
        <v>221</v>
      </c>
      <c r="CE67" s="195">
        <f t="shared" si="0"/>
        <v>945069</v>
      </c>
      <c r="CF67" s="253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4142.46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72051.38</v>
      </c>
      <c r="Q68" s="185">
        <v>0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2302.0300000000002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50" t="s">
        <v>221</v>
      </c>
      <c r="CE68" s="195">
        <f t="shared" si="0"/>
        <v>78495.87000000001</v>
      </c>
      <c r="CF68" s="253"/>
    </row>
    <row r="69" spans="1:84" ht="12.65" customHeight="1" x14ac:dyDescent="0.3">
      <c r="A69" s="171" t="s">
        <v>241</v>
      </c>
      <c r="B69" s="175"/>
      <c r="C69" s="184">
        <v>0</v>
      </c>
      <c r="D69" s="184">
        <v>0</v>
      </c>
      <c r="E69" s="185">
        <v>15722.559999999998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-3120.1200000000026</v>
      </c>
      <c r="Q69" s="185">
        <v>5725.25</v>
      </c>
      <c r="R69" s="224">
        <v>312181.08</v>
      </c>
      <c r="S69" s="185">
        <v>3018.55</v>
      </c>
      <c r="T69" s="184">
        <v>1463.5700000000002</v>
      </c>
      <c r="U69" s="185">
        <v>0</v>
      </c>
      <c r="V69" s="185">
        <v>0</v>
      </c>
      <c r="W69" s="184">
        <v>0</v>
      </c>
      <c r="X69" s="185">
        <v>0</v>
      </c>
      <c r="Y69" s="185">
        <v>5334.08</v>
      </c>
      <c r="Z69" s="185">
        <v>3683.43</v>
      </c>
      <c r="AA69" s="185">
        <v>0</v>
      </c>
      <c r="AB69" s="185">
        <v>10250.91</v>
      </c>
      <c r="AC69" s="185">
        <v>769.28</v>
      </c>
      <c r="AD69" s="185">
        <v>0</v>
      </c>
      <c r="AE69" s="185">
        <v>0</v>
      </c>
      <c r="AF69" s="185">
        <v>0</v>
      </c>
      <c r="AG69" s="185">
        <v>7554.66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551.6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46521.88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0</v>
      </c>
      <c r="CD69" s="188">
        <v>0</v>
      </c>
      <c r="CE69" s="195">
        <f t="shared" si="0"/>
        <v>409656.73</v>
      </c>
      <c r="CF69" s="253"/>
    </row>
    <row r="70" spans="1:84" ht="12.65" customHeight="1" x14ac:dyDescent="0.3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f t="shared" si="0"/>
        <v>0</v>
      </c>
      <c r="CF70" s="253"/>
    </row>
    <row r="71" spans="1:84" ht="12.65" customHeight="1" x14ac:dyDescent="0.3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4472128.7699999996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17919374.659999996</v>
      </c>
      <c r="Q71" s="195">
        <f t="shared" si="5"/>
        <v>3891918.4999999995</v>
      </c>
      <c r="R71" s="195">
        <f t="shared" si="5"/>
        <v>6857312.7499999991</v>
      </c>
      <c r="S71" s="195">
        <f t="shared" si="5"/>
        <v>1934949.95</v>
      </c>
      <c r="T71" s="195">
        <f t="shared" si="5"/>
        <v>1515415.5500000003</v>
      </c>
      <c r="U71" s="195">
        <f t="shared" si="5"/>
        <v>0</v>
      </c>
      <c r="V71" s="195">
        <f t="shared" si="5"/>
        <v>0</v>
      </c>
      <c r="W71" s="195">
        <f t="shared" si="5"/>
        <v>7777</v>
      </c>
      <c r="X71" s="195">
        <f t="shared" si="5"/>
        <v>0</v>
      </c>
      <c r="Y71" s="195">
        <f t="shared" si="5"/>
        <v>2962133.86</v>
      </c>
      <c r="Z71" s="195">
        <f t="shared" si="5"/>
        <v>4036794.5999999996</v>
      </c>
      <c r="AA71" s="195">
        <f t="shared" si="5"/>
        <v>3006</v>
      </c>
      <c r="AB71" s="195">
        <f t="shared" si="5"/>
        <v>273246.06</v>
      </c>
      <c r="AC71" s="195">
        <f t="shared" si="5"/>
        <v>702241.70000000007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7412939.7800000003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431973.63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776323.32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6">
        <f>CD69-CD70</f>
        <v>0</v>
      </c>
      <c r="CE71" s="195">
        <f>SUM(CE61:CE69)-CE70</f>
        <v>53197536.129999988</v>
      </c>
      <c r="CF71" s="253"/>
    </row>
    <row r="72" spans="1:84" ht="12.65" customHeight="1" x14ac:dyDescent="0.3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>
        <v>0</v>
      </c>
      <c r="CF72" s="253"/>
    </row>
    <row r="73" spans="1:84" ht="12.65" customHeight="1" x14ac:dyDescent="0.3">
      <c r="A73" s="171" t="s">
        <v>245</v>
      </c>
      <c r="B73" s="175"/>
      <c r="C73" s="184">
        <v>0</v>
      </c>
      <c r="D73" s="184">
        <v>0</v>
      </c>
      <c r="E73" s="185">
        <v>1540500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1540500</v>
      </c>
      <c r="CF73" s="253"/>
    </row>
    <row r="74" spans="1:84" ht="12.65" customHeight="1" x14ac:dyDescent="0.3">
      <c r="A74" s="171" t="s">
        <v>246</v>
      </c>
      <c r="B74" s="175"/>
      <c r="C74" s="184">
        <v>0</v>
      </c>
      <c r="D74" s="184">
        <v>0</v>
      </c>
      <c r="E74" s="185">
        <v>1627000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21608806.645433202</v>
      </c>
      <c r="Q74" s="185">
        <v>5632189.0772671625</v>
      </c>
      <c r="R74" s="185">
        <v>434758.91583320487</v>
      </c>
      <c r="S74" s="185">
        <v>0</v>
      </c>
      <c r="T74" s="185">
        <v>3842468.3090926111</v>
      </c>
      <c r="U74" s="185">
        <v>0</v>
      </c>
      <c r="V74" s="185">
        <v>0</v>
      </c>
      <c r="W74" s="185">
        <v>0</v>
      </c>
      <c r="X74" s="185">
        <v>0</v>
      </c>
      <c r="Y74" s="185">
        <v>6037551.3455078201</v>
      </c>
      <c r="Z74" s="185">
        <v>8518687.383005403</v>
      </c>
      <c r="AA74" s="185">
        <v>0</v>
      </c>
      <c r="AB74" s="185">
        <v>686128.70808317105</v>
      </c>
      <c r="AC74" s="185">
        <v>64904.011235144455</v>
      </c>
      <c r="AD74" s="185">
        <v>0</v>
      </c>
      <c r="AE74" s="185">
        <v>0</v>
      </c>
      <c r="AF74" s="185">
        <v>0</v>
      </c>
      <c r="AG74" s="185">
        <v>4216818.0445422195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52669312.439999938</v>
      </c>
      <c r="CF74" s="253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3167500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21608806.645433202</v>
      </c>
      <c r="Q75" s="195">
        <f t="shared" si="9"/>
        <v>5632189.0772671625</v>
      </c>
      <c r="R75" s="195">
        <f t="shared" si="9"/>
        <v>434758.91583320487</v>
      </c>
      <c r="S75" s="195">
        <f t="shared" si="9"/>
        <v>0</v>
      </c>
      <c r="T75" s="195">
        <f t="shared" si="9"/>
        <v>3842468.3090926111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6037551.3455078201</v>
      </c>
      <c r="Z75" s="195">
        <f t="shared" si="9"/>
        <v>8518687.383005403</v>
      </c>
      <c r="AA75" s="195">
        <f t="shared" si="9"/>
        <v>0</v>
      </c>
      <c r="AB75" s="195">
        <f t="shared" si="9"/>
        <v>686128.70808317105</v>
      </c>
      <c r="AC75" s="195">
        <f t="shared" si="9"/>
        <v>64904.011235144455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4216818.0445422195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54209812.439999938</v>
      </c>
      <c r="CF75" s="253"/>
    </row>
    <row r="76" spans="1:84" ht="12.65" customHeight="1" x14ac:dyDescent="0.3">
      <c r="A76" s="171" t="s">
        <v>248</v>
      </c>
      <c r="B76" s="175"/>
      <c r="C76" s="184">
        <v>0</v>
      </c>
      <c r="D76" s="184">
        <v>0</v>
      </c>
      <c r="E76" s="185">
        <v>7543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5">
        <v>0</v>
      </c>
      <c r="U76" s="185">
        <v>11654</v>
      </c>
      <c r="V76" s="185">
        <v>0</v>
      </c>
      <c r="W76" s="185">
        <v>3673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50" t="s">
        <v>221</v>
      </c>
      <c r="CE76" s="195">
        <f t="shared" si="8"/>
        <v>200711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0</v>
      </c>
      <c r="D77" s="184">
        <v>0</v>
      </c>
      <c r="E77" s="184">
        <v>8902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2378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610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50" t="s">
        <v>221</v>
      </c>
      <c r="AY77" s="250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50" t="s">
        <v>221</v>
      </c>
      <c r="BE77" s="250" t="s">
        <v>221</v>
      </c>
      <c r="BF77" s="184">
        <v>0</v>
      </c>
      <c r="BG77" s="250" t="s">
        <v>221</v>
      </c>
      <c r="BH77" s="184">
        <v>0</v>
      </c>
      <c r="BI77" s="184">
        <v>0</v>
      </c>
      <c r="BJ77" s="250" t="s">
        <v>221</v>
      </c>
      <c r="BK77" s="184">
        <v>0</v>
      </c>
      <c r="BL77" s="184">
        <v>0</v>
      </c>
      <c r="BM77" s="184">
        <v>0</v>
      </c>
      <c r="BN77" s="250" t="s">
        <v>221</v>
      </c>
      <c r="BO77" s="250" t="s">
        <v>221</v>
      </c>
      <c r="BP77" s="250" t="s">
        <v>221</v>
      </c>
      <c r="BQ77" s="250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50" t="s">
        <v>221</v>
      </c>
      <c r="CD77" s="250" t="s">
        <v>221</v>
      </c>
      <c r="CE77" s="195">
        <f>SUM(C77:CD77)</f>
        <v>11890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0</v>
      </c>
      <c r="D78" s="184">
        <v>0</v>
      </c>
      <c r="E78" s="184">
        <v>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0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50" t="s">
        <v>221</v>
      </c>
      <c r="AY78" s="250" t="s">
        <v>221</v>
      </c>
      <c r="AZ78" s="250" t="s">
        <v>221</v>
      </c>
      <c r="BA78" s="184">
        <v>0</v>
      </c>
      <c r="BB78" s="184">
        <v>0</v>
      </c>
      <c r="BC78" s="184">
        <v>0</v>
      </c>
      <c r="BD78" s="250" t="s">
        <v>221</v>
      </c>
      <c r="BE78" s="250" t="s">
        <v>221</v>
      </c>
      <c r="BF78" s="250" t="s">
        <v>221</v>
      </c>
      <c r="BG78" s="250" t="s">
        <v>221</v>
      </c>
      <c r="BH78" s="184">
        <v>0</v>
      </c>
      <c r="BI78" s="184">
        <v>0</v>
      </c>
      <c r="BJ78" s="250" t="s">
        <v>221</v>
      </c>
      <c r="BK78" s="184">
        <v>0</v>
      </c>
      <c r="BL78" s="184">
        <v>0</v>
      </c>
      <c r="BM78" s="184">
        <v>0</v>
      </c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50" t="s">
        <v>221</v>
      </c>
      <c r="CD78" s="250" t="s">
        <v>221</v>
      </c>
      <c r="CE78" s="195">
        <f t="shared" si="8"/>
        <v>0</v>
      </c>
      <c r="CF78" s="195"/>
    </row>
    <row r="79" spans="1:84" ht="12.65" customHeight="1" x14ac:dyDescent="0.3">
      <c r="A79" s="171" t="s">
        <v>251</v>
      </c>
      <c r="B79" s="175"/>
      <c r="C79" s="225">
        <v>0</v>
      </c>
      <c r="D79" s="225">
        <v>0</v>
      </c>
      <c r="E79" s="184">
        <v>48733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4603</v>
      </c>
      <c r="O79" s="184">
        <v>0</v>
      </c>
      <c r="P79" s="184">
        <v>110213</v>
      </c>
      <c r="Q79" s="184">
        <v>0</v>
      </c>
      <c r="R79" s="184">
        <v>0</v>
      </c>
      <c r="S79" s="184">
        <v>129107.5</v>
      </c>
      <c r="T79" s="184">
        <v>0</v>
      </c>
      <c r="U79" s="184">
        <v>167.5</v>
      </c>
      <c r="V79" s="184">
        <v>0</v>
      </c>
      <c r="W79" s="184">
        <v>0</v>
      </c>
      <c r="X79" s="184">
        <v>0</v>
      </c>
      <c r="Y79" s="184">
        <v>117100.5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89576.5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50" t="s">
        <v>221</v>
      </c>
      <c r="AY79" s="250" t="s">
        <v>221</v>
      </c>
      <c r="AZ79" s="250" t="s">
        <v>221</v>
      </c>
      <c r="BA79" s="250" t="s">
        <v>221</v>
      </c>
      <c r="BB79" s="184">
        <v>0</v>
      </c>
      <c r="BC79" s="184">
        <v>0</v>
      </c>
      <c r="BD79" s="250" t="s">
        <v>221</v>
      </c>
      <c r="BE79" s="250" t="s">
        <v>221</v>
      </c>
      <c r="BF79" s="250" t="s">
        <v>221</v>
      </c>
      <c r="BG79" s="250" t="s">
        <v>221</v>
      </c>
      <c r="BH79" s="184">
        <v>0</v>
      </c>
      <c r="BI79" s="184">
        <v>0</v>
      </c>
      <c r="BJ79" s="250" t="s">
        <v>221</v>
      </c>
      <c r="BK79" s="184">
        <v>0</v>
      </c>
      <c r="BL79" s="184">
        <v>0</v>
      </c>
      <c r="BM79" s="184">
        <v>0</v>
      </c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50" t="s">
        <v>221</v>
      </c>
      <c r="CD79" s="250" t="s">
        <v>221</v>
      </c>
      <c r="CE79" s="195">
        <f t="shared" si="8"/>
        <v>499501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0</v>
      </c>
      <c r="D80" s="187">
        <v>0</v>
      </c>
      <c r="E80" s="187">
        <v>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42.835830000000001</v>
      </c>
      <c r="Q80" s="187">
        <v>25.234160000000003</v>
      </c>
      <c r="R80" s="187">
        <v>0</v>
      </c>
      <c r="S80" s="187">
        <v>17.016659999999998</v>
      </c>
      <c r="T80" s="187">
        <v>8.5333299999999994</v>
      </c>
      <c r="U80" s="187">
        <v>0</v>
      </c>
      <c r="V80" s="187">
        <v>0</v>
      </c>
      <c r="W80" s="187">
        <v>0</v>
      </c>
      <c r="X80" s="187">
        <v>0</v>
      </c>
      <c r="Y80" s="187">
        <v>14.50667</v>
      </c>
      <c r="Z80" s="187">
        <v>17.10999</v>
      </c>
      <c r="AA80" s="187">
        <v>0</v>
      </c>
      <c r="AB80" s="187">
        <v>0</v>
      </c>
      <c r="AC80" s="187">
        <v>4.3358299999999996</v>
      </c>
      <c r="AD80" s="187">
        <v>0</v>
      </c>
      <c r="AE80" s="187">
        <v>0</v>
      </c>
      <c r="AF80" s="187">
        <v>0</v>
      </c>
      <c r="AG80" s="187">
        <v>44.387489999999993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173.95995999999997</v>
      </c>
      <c r="CF80" s="256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97" t="s">
        <v>1282</v>
      </c>
      <c r="D82" s="257"/>
      <c r="E82" s="175"/>
    </row>
    <row r="83" spans="1:5" ht="12.65" customHeight="1" x14ac:dyDescent="0.3">
      <c r="A83" s="173" t="s">
        <v>255</v>
      </c>
      <c r="B83" s="172" t="s">
        <v>256</v>
      </c>
      <c r="C83" s="283" t="s">
        <v>1268</v>
      </c>
      <c r="D83" s="257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1285</v>
      </c>
      <c r="D84" s="205"/>
      <c r="E84" s="204"/>
    </row>
    <row r="85" spans="1:5" ht="12.65" customHeight="1" x14ac:dyDescent="0.3">
      <c r="A85" s="173" t="s">
        <v>1250</v>
      </c>
      <c r="B85" s="172"/>
      <c r="C85" s="272" t="s">
        <v>1270</v>
      </c>
      <c r="D85" s="205"/>
      <c r="E85" s="204"/>
    </row>
    <row r="86" spans="1:5" ht="12.65" customHeight="1" x14ac:dyDescent="0.3">
      <c r="A86" s="173" t="s">
        <v>1251</v>
      </c>
      <c r="B86" s="172" t="s">
        <v>256</v>
      </c>
      <c r="C86" s="231" t="s">
        <v>1270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1283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1284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7"/>
      <c r="E92" s="175"/>
    </row>
    <row r="93" spans="1:5" ht="12.65" customHeight="1" x14ac:dyDescent="0.3">
      <c r="A93" s="173" t="s">
        <v>264</v>
      </c>
      <c r="B93" s="172" t="s">
        <v>256</v>
      </c>
      <c r="C93" s="271" t="s">
        <v>1277</v>
      </c>
      <c r="D93" s="257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8" t="s">
        <v>266</v>
      </c>
      <c r="B96" s="258"/>
      <c r="C96" s="258"/>
      <c r="D96" s="258"/>
      <c r="E96" s="258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8" t="s">
        <v>269</v>
      </c>
      <c r="B100" s="258"/>
      <c r="C100" s="258"/>
      <c r="D100" s="258"/>
      <c r="E100" s="258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">
      <c r="A103" s="258" t="s">
        <v>271</v>
      </c>
      <c r="B103" s="258"/>
      <c r="C103" s="258"/>
      <c r="D103" s="258"/>
      <c r="E103" s="258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1233</v>
      </c>
      <c r="D111" s="174">
        <v>3211.5708333333332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18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18</v>
      </c>
    </row>
    <row r="128" spans="1:5" ht="12.65" customHeight="1" x14ac:dyDescent="0.3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1239</v>
      </c>
      <c r="B136" s="207"/>
      <c r="C136" s="207"/>
      <c r="D136" s="207"/>
      <c r="E136" s="207"/>
    </row>
    <row r="137" spans="1:6" ht="12.65" customHeight="1" x14ac:dyDescent="0.3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642</v>
      </c>
      <c r="C138" s="189">
        <v>0</v>
      </c>
      <c r="D138" s="174">
        <v>591</v>
      </c>
      <c r="E138" s="175">
        <f>SUM(B138:D138)</f>
        <v>1233</v>
      </c>
    </row>
    <row r="139" spans="1:6" ht="12.65" customHeight="1" x14ac:dyDescent="0.3">
      <c r="A139" s="173" t="s">
        <v>215</v>
      </c>
      <c r="B139" s="174">
        <v>1990.8416666666662</v>
      </c>
      <c r="C139" s="189">
        <v>0</v>
      </c>
      <c r="D139" s="174">
        <v>1220.7291666666667</v>
      </c>
      <c r="E139" s="175">
        <f>SUM(B139:D139)</f>
        <v>3211.5708333333332</v>
      </c>
    </row>
    <row r="140" spans="1:6" ht="12.65" customHeight="1" x14ac:dyDescent="0.3">
      <c r="A140" s="173" t="s">
        <v>298</v>
      </c>
      <c r="B140" s="174">
        <v>388</v>
      </c>
      <c r="C140" s="174">
        <v>0</v>
      </c>
      <c r="D140" s="174">
        <v>418</v>
      </c>
      <c r="E140" s="175">
        <f>SUM(B140:D140)</f>
        <v>806</v>
      </c>
    </row>
    <row r="141" spans="1:6" ht="12.65" customHeight="1" x14ac:dyDescent="0.3">
      <c r="A141" s="173" t="s">
        <v>245</v>
      </c>
      <c r="B141" s="174">
        <v>762000</v>
      </c>
      <c r="C141" s="189">
        <v>0</v>
      </c>
      <c r="D141" s="174">
        <v>778500</v>
      </c>
      <c r="E141" s="175">
        <f>SUM(B141:D141)</f>
        <v>1540500</v>
      </c>
      <c r="F141" s="199"/>
    </row>
    <row r="142" spans="1:6" ht="12.65" customHeight="1" x14ac:dyDescent="0.3">
      <c r="A142" s="173" t="s">
        <v>246</v>
      </c>
      <c r="B142" s="174">
        <v>26576775.820340626</v>
      </c>
      <c r="C142" s="189">
        <v>0</v>
      </c>
      <c r="D142" s="174">
        <v>24465536.619659364</v>
      </c>
      <c r="E142" s="175">
        <f>SUM(B142:D142)</f>
        <v>51042312.43999999</v>
      </c>
      <c r="F142" s="199"/>
    </row>
    <row r="143" spans="1:6" ht="12.65" customHeight="1" x14ac:dyDescent="0.3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8" t="s">
        <v>306</v>
      </c>
      <c r="B164" s="258"/>
      <c r="C164" s="258"/>
      <c r="D164" s="258"/>
      <c r="E164" s="258"/>
    </row>
    <row r="165" spans="1:5" ht="11.5" customHeight="1" x14ac:dyDescent="0.3">
      <c r="A165" s="173" t="s">
        <v>307</v>
      </c>
      <c r="B165" s="172" t="s">
        <v>256</v>
      </c>
      <c r="C165" s="189"/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/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9667875.9900000039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9667875.9900000039</v>
      </c>
      <c r="E173" s="175"/>
    </row>
    <row r="174" spans="1:5" ht="11.5" customHeight="1" x14ac:dyDescent="0.3">
      <c r="A174" s="258" t="s">
        <v>314</v>
      </c>
      <c r="B174" s="258"/>
      <c r="C174" s="258"/>
      <c r="D174" s="258"/>
      <c r="E174" s="258"/>
    </row>
    <row r="175" spans="1:5" ht="11.5" customHeight="1" x14ac:dyDescent="0.3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78495.87000000001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78495.87000000001</v>
      </c>
      <c r="E177" s="175"/>
    </row>
    <row r="178" spans="1:5" ht="11.5" customHeight="1" x14ac:dyDescent="0.3">
      <c r="A178" s="258" t="s">
        <v>317</v>
      </c>
      <c r="B178" s="258"/>
      <c r="C178" s="258"/>
      <c r="D178" s="258"/>
      <c r="E178" s="258"/>
    </row>
    <row r="179" spans="1:5" ht="11.5" customHeight="1" x14ac:dyDescent="0.3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">
      <c r="A182" s="258" t="s">
        <v>320</v>
      </c>
      <c r="B182" s="258"/>
      <c r="C182" s="258"/>
      <c r="D182" s="258"/>
      <c r="E182" s="258"/>
    </row>
    <row r="183" spans="1:5" ht="11.5" customHeight="1" x14ac:dyDescent="0.3">
      <c r="A183" s="173" t="s">
        <v>321</v>
      </c>
      <c r="B183" s="172" t="s">
        <v>256</v>
      </c>
      <c r="C183" s="189">
        <v>7941.5099999999993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7941.5099999999993</v>
      </c>
      <c r="E186" s="175"/>
    </row>
    <row r="187" spans="1:5" ht="11.5" customHeight="1" x14ac:dyDescent="0.3">
      <c r="A187" s="258" t="s">
        <v>323</v>
      </c>
      <c r="B187" s="258"/>
      <c r="C187" s="258"/>
      <c r="D187" s="258"/>
      <c r="E187" s="258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 x14ac:dyDescent="0.3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">
      <c r="A197" s="173" t="s">
        <v>334</v>
      </c>
      <c r="B197" s="174"/>
      <c r="C197" s="189"/>
      <c r="D197" s="174"/>
      <c r="E197" s="175">
        <f t="shared" si="10"/>
        <v>0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12932111.970000004</v>
      </c>
      <c r="C200" s="189">
        <v>3265148.3900000006</v>
      </c>
      <c r="D200" s="174">
        <v>0</v>
      </c>
      <c r="E200" s="175">
        <f t="shared" si="10"/>
        <v>16197260.360000005</v>
      </c>
    </row>
    <row r="201" spans="1:8" ht="12.65" customHeight="1" x14ac:dyDescent="0.3">
      <c r="A201" s="173" t="s">
        <v>338</v>
      </c>
      <c r="B201" s="174">
        <v>15500</v>
      </c>
      <c r="C201" s="189">
        <v>0</v>
      </c>
      <c r="D201" s="174">
        <v>0</v>
      </c>
      <c r="E201" s="175">
        <f t="shared" si="10"/>
        <v>15500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">
      <c r="A204" s="173" t="s">
        <v>203</v>
      </c>
      <c r="B204" s="175">
        <f>SUM(B195:B203)</f>
        <v>12947611.970000004</v>
      </c>
      <c r="C204" s="191">
        <f>SUM(C195:C203)</f>
        <v>3265148.3900000006</v>
      </c>
      <c r="D204" s="175">
        <f>SUM(D195:D203)</f>
        <v>0</v>
      </c>
      <c r="E204" s="175">
        <f>SUM(E195:E203)</f>
        <v>16212760.360000005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">
      <c r="A209" s="173" t="s">
        <v>333</v>
      </c>
      <c r="B209" s="174"/>
      <c r="C209" s="189"/>
      <c r="D209" s="174"/>
      <c r="E209" s="175">
        <f t="shared" ref="E209:E216" si="11">SUM(B209:C209)-D209</f>
        <v>0</v>
      </c>
      <c r="H209" s="260"/>
    </row>
    <row r="210" spans="1:8" ht="12.65" customHeight="1" x14ac:dyDescent="0.3">
      <c r="A210" s="173" t="s">
        <v>334</v>
      </c>
      <c r="B210" s="174"/>
      <c r="C210" s="189"/>
      <c r="D210" s="174"/>
      <c r="E210" s="175">
        <f t="shared" si="11"/>
        <v>0</v>
      </c>
      <c r="H210" s="260"/>
    </row>
    <row r="211" spans="1:8" ht="12.65" customHeight="1" x14ac:dyDescent="0.3">
      <c r="A211" s="173" t="s">
        <v>335</v>
      </c>
      <c r="B211" s="174"/>
      <c r="C211" s="189"/>
      <c r="D211" s="174"/>
      <c r="E211" s="175">
        <f t="shared" si="11"/>
        <v>0</v>
      </c>
      <c r="H211" s="260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60"/>
    </row>
    <row r="213" spans="1:8" ht="12.65" customHeight="1" x14ac:dyDescent="0.3">
      <c r="A213" s="173" t="s">
        <v>337</v>
      </c>
      <c r="B213" s="174">
        <v>4604500.3100000052</v>
      </c>
      <c r="C213" s="189">
        <v>1146936.8899999978</v>
      </c>
      <c r="D213" s="174">
        <v>0</v>
      </c>
      <c r="E213" s="175">
        <f t="shared" si="11"/>
        <v>5751437.200000003</v>
      </c>
      <c r="H213" s="260"/>
    </row>
    <row r="214" spans="1:8" ht="12.65" customHeight="1" x14ac:dyDescent="0.3">
      <c r="A214" s="173" t="s">
        <v>338</v>
      </c>
      <c r="B214" s="174">
        <v>15500</v>
      </c>
      <c r="C214" s="189">
        <v>-9400</v>
      </c>
      <c r="D214" s="174">
        <v>0</v>
      </c>
      <c r="E214" s="175">
        <f t="shared" si="11"/>
        <v>6100</v>
      </c>
      <c r="H214" s="260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">
      <c r="A217" s="173" t="s">
        <v>203</v>
      </c>
      <c r="B217" s="175">
        <f>SUM(B208:B216)</f>
        <v>4620000.3100000052</v>
      </c>
      <c r="C217" s="191">
        <f>SUM(C208:C216)</f>
        <v>1137536.8899999978</v>
      </c>
      <c r="D217" s="175">
        <f>SUM(D208:D216)</f>
        <v>0</v>
      </c>
      <c r="E217" s="175">
        <f>SUM(E208:E216)</f>
        <v>5757537.200000003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98" t="s">
        <v>1254</v>
      </c>
      <c r="C220" s="298"/>
      <c r="D220" s="208"/>
      <c r="E220" s="208"/>
    </row>
    <row r="221" spans="1:8" ht="12.65" customHeight="1" x14ac:dyDescent="0.3">
      <c r="A221" s="273" t="s">
        <v>1254</v>
      </c>
      <c r="B221" s="208"/>
      <c r="C221" s="189">
        <v>866247.83240062394</v>
      </c>
      <c r="D221" s="172">
        <f>C221</f>
        <v>866247.83240062394</v>
      </c>
      <c r="E221" s="208"/>
    </row>
    <row r="222" spans="1:8" ht="12.65" customHeight="1" x14ac:dyDescent="0.3">
      <c r="A222" s="258" t="s">
        <v>343</v>
      </c>
      <c r="B222" s="258"/>
      <c r="C222" s="258"/>
      <c r="D222" s="258"/>
      <c r="E222" s="258"/>
    </row>
    <row r="223" spans="1:8" ht="12.65" customHeight="1" x14ac:dyDescent="0.3">
      <c r="A223" s="173" t="s">
        <v>344</v>
      </c>
      <c r="B223" s="172" t="s">
        <v>256</v>
      </c>
      <c r="C223" s="189"/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/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0</v>
      </c>
      <c r="E229" s="175"/>
    </row>
    <row r="230" spans="1:5" ht="12.65" customHeight="1" x14ac:dyDescent="0.3">
      <c r="A230" s="258" t="s">
        <v>351</v>
      </c>
      <c r="B230" s="258"/>
      <c r="C230" s="258"/>
      <c r="D230" s="258"/>
      <c r="E230" s="258"/>
    </row>
    <row r="231" spans="1:5" ht="12.65" customHeight="1" x14ac:dyDescent="0.3">
      <c r="A231" s="171" t="s">
        <v>352</v>
      </c>
      <c r="B231" s="172" t="s">
        <v>256</v>
      </c>
      <c r="C231" s="189">
        <v>2532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1453722.06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1453722.06</v>
      </c>
      <c r="E236" s="175"/>
    </row>
    <row r="237" spans="1:5" ht="12.65" customHeight="1" x14ac:dyDescent="0.3">
      <c r="A237" s="258" t="s">
        <v>356</v>
      </c>
      <c r="B237" s="258"/>
      <c r="C237" s="258"/>
      <c r="D237" s="258"/>
      <c r="E237" s="258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2319969.8924006242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65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8" t="s">
        <v>361</v>
      </c>
      <c r="B249" s="258"/>
      <c r="C249" s="258"/>
      <c r="D249" s="258"/>
      <c r="E249" s="258"/>
    </row>
    <row r="250" spans="1:5" ht="12.65" customHeight="1" x14ac:dyDescent="0.3">
      <c r="A250" s="173" t="s">
        <v>362</v>
      </c>
      <c r="B250" s="172" t="s">
        <v>256</v>
      </c>
      <c r="C250" s="189"/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/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/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/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/>
      <c r="D258" s="175"/>
      <c r="E258" s="175"/>
    </row>
    <row r="259" spans="1:5" ht="12.65" customHeight="1" x14ac:dyDescent="0.3">
      <c r="A259" s="173" t="s">
        <v>370</v>
      </c>
      <c r="B259" s="172" t="s">
        <v>256</v>
      </c>
      <c r="C259" s="189"/>
      <c r="D259" s="175"/>
      <c r="E259" s="175"/>
    </row>
    <row r="260" spans="1:5" ht="12.65" customHeight="1" x14ac:dyDescent="0.3">
      <c r="A260" s="173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3">
      <c r="A261" s="258" t="s">
        <v>372</v>
      </c>
      <c r="B261" s="258"/>
      <c r="C261" s="258"/>
      <c r="D261" s="258"/>
      <c r="E261" s="258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">
      <c r="A266" s="258" t="s">
        <v>375</v>
      </c>
      <c r="B266" s="258"/>
      <c r="C266" s="258"/>
      <c r="D266" s="258"/>
      <c r="E266" s="258"/>
    </row>
    <row r="267" spans="1:5" ht="12.65" customHeight="1" x14ac:dyDescent="0.3">
      <c r="A267" s="173" t="s">
        <v>332</v>
      </c>
      <c r="B267" s="172" t="s">
        <v>256</v>
      </c>
      <c r="C267" s="189"/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/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/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10455223.160000002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2" t="s">
        <v>256</v>
      </c>
      <c r="C274" s="189"/>
      <c r="D274" s="175"/>
      <c r="E274" s="175"/>
    </row>
    <row r="275" spans="1:5" ht="12.65" customHeight="1" x14ac:dyDescent="0.3">
      <c r="A275" s="173" t="s">
        <v>379</v>
      </c>
      <c r="B275" s="175"/>
      <c r="C275" s="191"/>
      <c r="D275" s="175">
        <f>SUM(C267:C274)</f>
        <v>10455223.160000002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/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10455223.160000002</v>
      </c>
      <c r="E277" s="175"/>
    </row>
    <row r="278" spans="1:5" ht="12.65" customHeight="1" x14ac:dyDescent="0.3">
      <c r="A278" s="258" t="s">
        <v>382</v>
      </c>
      <c r="B278" s="258"/>
      <c r="C278" s="258"/>
      <c r="D278" s="258"/>
      <c r="E278" s="258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8" t="s">
        <v>387</v>
      </c>
      <c r="B285" s="258"/>
      <c r="C285" s="258"/>
      <c r="D285" s="258"/>
      <c r="E285" s="258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10455223.160000002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8" t="s">
        <v>395</v>
      </c>
      <c r="B303" s="258"/>
      <c r="C303" s="258"/>
      <c r="D303" s="258"/>
      <c r="E303" s="258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/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/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0</v>
      </c>
      <c r="E314" s="175"/>
    </row>
    <row r="315" spans="1:5" ht="12.65" customHeight="1" x14ac:dyDescent="0.3">
      <c r="A315" s="258" t="s">
        <v>406</v>
      </c>
      <c r="B315" s="258"/>
      <c r="C315" s="258"/>
      <c r="D315" s="258"/>
      <c r="E315" s="258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8" t="s">
        <v>411</v>
      </c>
      <c r="B320" s="258"/>
      <c r="C320" s="258"/>
      <c r="D320" s="258"/>
      <c r="E320" s="258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10455223.160000002</v>
      </c>
      <c r="D337" s="175"/>
      <c r="E337" s="175"/>
    </row>
    <row r="338" spans="1:5" ht="12.65" customHeight="1" x14ac:dyDescent="0.3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10455223.160000002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10455223.160000002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8" t="s">
        <v>427</v>
      </c>
      <c r="B358" s="258"/>
      <c r="C358" s="258"/>
      <c r="D358" s="258"/>
      <c r="E358" s="258"/>
    </row>
    <row r="359" spans="1:5" ht="12.65" customHeight="1" x14ac:dyDescent="0.3">
      <c r="A359" s="173" t="s">
        <v>428</v>
      </c>
      <c r="B359" s="172" t="s">
        <v>256</v>
      </c>
      <c r="C359" s="189">
        <v>1540500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52669312.439999938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54209812.439999938</v>
      </c>
      <c r="E361" s="175"/>
    </row>
    <row r="362" spans="1:5" ht="12.65" customHeight="1" x14ac:dyDescent="0.3">
      <c r="A362" s="258" t="s">
        <v>431</v>
      </c>
      <c r="B362" s="258"/>
      <c r="C362" s="258"/>
      <c r="D362" s="258"/>
      <c r="E362" s="258"/>
    </row>
    <row r="363" spans="1:5" ht="12.65" customHeight="1" x14ac:dyDescent="0.3">
      <c r="A363" s="173" t="s">
        <v>1254</v>
      </c>
      <c r="B363" s="258"/>
      <c r="C363" s="189">
        <v>866247.83240062394</v>
      </c>
      <c r="D363" s="175"/>
      <c r="E363" s="258"/>
    </row>
    <row r="364" spans="1:5" ht="12.65" customHeight="1" x14ac:dyDescent="0.3">
      <c r="A364" s="173" t="s">
        <v>432</v>
      </c>
      <c r="B364" s="172" t="s">
        <v>256</v>
      </c>
      <c r="C364" s="189"/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1453722.06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2319969.8924006242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51889842.547599316</v>
      </c>
      <c r="E368" s="175"/>
    </row>
    <row r="369" spans="1:5" ht="12.65" customHeight="1" x14ac:dyDescent="0.3">
      <c r="A369" s="258" t="s">
        <v>436</v>
      </c>
      <c r="B369" s="258"/>
      <c r="C369" s="258"/>
      <c r="D369" s="258"/>
      <c r="E369" s="258"/>
    </row>
    <row r="370" spans="1:5" ht="12.65" customHeight="1" x14ac:dyDescent="0.3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51889842.547599316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8" t="s">
        <v>441</v>
      </c>
      <c r="B377" s="258"/>
      <c r="C377" s="258"/>
      <c r="D377" s="258"/>
      <c r="E377" s="258"/>
    </row>
    <row r="378" spans="1:5" ht="12.65" customHeight="1" x14ac:dyDescent="0.3">
      <c r="A378" s="173" t="s">
        <v>442</v>
      </c>
      <c r="B378" s="172" t="s">
        <v>256</v>
      </c>
      <c r="C378" s="189">
        <v>23749927.77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9667874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0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13471275.509999998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64268.229999999989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4810969.0199999986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945069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78495.87000000001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/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409656.73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53197536.129999988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-1307693.5824006721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-1307693.5824006721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-1307693.5824006721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1"/>
    </row>
    <row r="412" spans="1:5" ht="12.65" customHeight="1" x14ac:dyDescent="0.3">
      <c r="A412" s="179" t="str">
        <f>C84&amp;"   "&amp;"H-"&amp;FIXED(C83,0,TRUE)&amp;"     FYE "&amp;C82</f>
        <v>Kaiser Permanente Central Hospital   H-0     FYE 12/31/2021</v>
      </c>
      <c r="B412" s="179"/>
      <c r="C412" s="179"/>
      <c r="D412" s="179"/>
      <c r="E412" s="261"/>
    </row>
    <row r="413" spans="1:5" ht="12.65" customHeight="1" x14ac:dyDescent="0.3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1233</v>
      </c>
      <c r="C414" s="194">
        <f>E138</f>
        <v>1233</v>
      </c>
      <c r="D414" s="179"/>
    </row>
    <row r="415" spans="1:5" ht="12.65" customHeight="1" x14ac:dyDescent="0.3">
      <c r="A415" s="179" t="s">
        <v>464</v>
      </c>
      <c r="B415" s="179">
        <f>D111</f>
        <v>3211.5708333333332</v>
      </c>
      <c r="C415" s="179">
        <f>E139</f>
        <v>3211.5708333333332</v>
      </c>
      <c r="D415" s="194">
        <f>SUM(C59:H59)+N59</f>
        <v>3211.5708333333332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0</v>
      </c>
    </row>
    <row r="424" spans="1:7" ht="12.65" customHeight="1" x14ac:dyDescent="0.3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23749927.77</v>
      </c>
      <c r="C427" s="179">
        <f t="shared" ref="C427:C434" si="13">CE61</f>
        <v>23749927.77</v>
      </c>
      <c r="D427" s="179"/>
    </row>
    <row r="428" spans="1:7" ht="12.65" customHeight="1" x14ac:dyDescent="0.3">
      <c r="A428" s="179" t="s">
        <v>3</v>
      </c>
      <c r="B428" s="179">
        <f t="shared" si="12"/>
        <v>9667874</v>
      </c>
      <c r="C428" s="179">
        <f t="shared" si="13"/>
        <v>9667874</v>
      </c>
      <c r="D428" s="179">
        <f>D173</f>
        <v>9667875.9900000039</v>
      </c>
    </row>
    <row r="429" spans="1:7" ht="12.65" customHeight="1" x14ac:dyDescent="0.3">
      <c r="A429" s="179" t="s">
        <v>236</v>
      </c>
      <c r="B429" s="179">
        <f t="shared" si="12"/>
        <v>0</v>
      </c>
      <c r="C429" s="179">
        <f t="shared" si="13"/>
        <v>0</v>
      </c>
      <c r="D429" s="179"/>
    </row>
    <row r="430" spans="1:7" ht="12.65" customHeight="1" x14ac:dyDescent="0.3">
      <c r="A430" s="179" t="s">
        <v>237</v>
      </c>
      <c r="B430" s="179">
        <f t="shared" si="12"/>
        <v>13471275.509999998</v>
      </c>
      <c r="C430" s="179">
        <f t="shared" si="13"/>
        <v>13471275.509999998</v>
      </c>
      <c r="D430" s="179"/>
    </row>
    <row r="431" spans="1:7" ht="12.65" customHeight="1" x14ac:dyDescent="0.3">
      <c r="A431" s="179" t="s">
        <v>444</v>
      </c>
      <c r="B431" s="179">
        <f t="shared" si="12"/>
        <v>64268.229999999989</v>
      </c>
      <c r="C431" s="179">
        <f t="shared" si="13"/>
        <v>64268.229999999989</v>
      </c>
      <c r="D431" s="179"/>
    </row>
    <row r="432" spans="1:7" ht="12.65" customHeight="1" x14ac:dyDescent="0.3">
      <c r="A432" s="179" t="s">
        <v>445</v>
      </c>
      <c r="B432" s="179">
        <f t="shared" si="12"/>
        <v>4810969.0199999986</v>
      </c>
      <c r="C432" s="179">
        <f t="shared" si="13"/>
        <v>4810969.0199999986</v>
      </c>
      <c r="D432" s="179"/>
    </row>
    <row r="433" spans="1:7" ht="12.65" customHeight="1" x14ac:dyDescent="0.3">
      <c r="A433" s="179" t="s">
        <v>6</v>
      </c>
      <c r="B433" s="179">
        <f t="shared" si="12"/>
        <v>945069</v>
      </c>
      <c r="C433" s="179">
        <f t="shared" si="13"/>
        <v>945069</v>
      </c>
      <c r="D433" s="179">
        <f>C217</f>
        <v>1137536.8899999978</v>
      </c>
    </row>
    <row r="434" spans="1:7" ht="12.65" customHeight="1" x14ac:dyDescent="0.3">
      <c r="A434" s="179" t="s">
        <v>474</v>
      </c>
      <c r="B434" s="179">
        <f t="shared" si="12"/>
        <v>78495.87000000001</v>
      </c>
      <c r="C434" s="179">
        <f t="shared" si="13"/>
        <v>78495.87000000001</v>
      </c>
      <c r="D434" s="179">
        <f>D177</f>
        <v>78495.87000000001</v>
      </c>
    </row>
    <row r="435" spans="1:7" ht="12.65" customHeight="1" x14ac:dyDescent="0.3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">
      <c r="A436" s="179" t="s">
        <v>475</v>
      </c>
      <c r="B436" s="179">
        <f t="shared" si="12"/>
        <v>0</v>
      </c>
      <c r="C436" s="179"/>
      <c r="D436" s="179">
        <f>D186</f>
        <v>7941.5099999999993</v>
      </c>
    </row>
    <row r="437" spans="1:7" ht="12.65" customHeight="1" x14ac:dyDescent="0.3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7941.5099999999993</v>
      </c>
    </row>
    <row r="439" spans="1:7" ht="12.65" customHeight="1" x14ac:dyDescent="0.3">
      <c r="A439" s="179" t="s">
        <v>451</v>
      </c>
      <c r="B439" s="194">
        <f>C389</f>
        <v>409656.73</v>
      </c>
      <c r="C439" s="194">
        <f>SUM(C69:CC69)</f>
        <v>409656.73</v>
      </c>
      <c r="D439" s="179"/>
    </row>
    <row r="440" spans="1:7" ht="12.65" customHeight="1" x14ac:dyDescent="0.3">
      <c r="A440" s="179" t="s">
        <v>477</v>
      </c>
      <c r="B440" s="194">
        <f>B438+B439</f>
        <v>409656.73</v>
      </c>
      <c r="C440" s="194">
        <f>CE69</f>
        <v>409656.73</v>
      </c>
      <c r="D440" s="179"/>
    </row>
    <row r="441" spans="1:7" ht="12.65" customHeight="1" x14ac:dyDescent="0.3">
      <c r="A441" s="179" t="s">
        <v>478</v>
      </c>
      <c r="B441" s="179">
        <f>D390</f>
        <v>53197536.129999988</v>
      </c>
      <c r="C441" s="179">
        <f>SUM(C427:C437)+C440</f>
        <v>53197536.129999988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f>D221</f>
        <v>866247.83240062394</v>
      </c>
      <c r="C444" s="179">
        <f>C363</f>
        <v>866247.83240062394</v>
      </c>
      <c r="D444" s="179"/>
    </row>
    <row r="445" spans="1:7" ht="12.65" customHeight="1" x14ac:dyDescent="0.3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5" customHeight="1" x14ac:dyDescent="0.3">
      <c r="A446" s="179" t="s">
        <v>351</v>
      </c>
      <c r="B446" s="179">
        <f>D236</f>
        <v>1453722.06</v>
      </c>
      <c r="C446" s="179">
        <f>C365</f>
        <v>1453722.06</v>
      </c>
      <c r="D446" s="179"/>
    </row>
    <row r="447" spans="1:7" ht="12.65" customHeight="1" x14ac:dyDescent="0.3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">
      <c r="A448" s="179" t="s">
        <v>358</v>
      </c>
      <c r="B448" s="179">
        <f>D242</f>
        <v>2319969.8924006242</v>
      </c>
      <c r="C448" s="179">
        <f>D367</f>
        <v>2319969.8924006242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2532</v>
      </c>
    </row>
    <row r="454" spans="1:7" ht="12.65" customHeight="1" x14ac:dyDescent="0.3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1453722.06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1244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1540500</v>
      </c>
      <c r="C463" s="194">
        <f>CE73</f>
        <v>1540500</v>
      </c>
      <c r="D463" s="194">
        <f>E141+E147+E153</f>
        <v>1540500</v>
      </c>
    </row>
    <row r="464" spans="1:7" ht="12.65" customHeight="1" x14ac:dyDescent="0.3">
      <c r="A464" s="179" t="s">
        <v>246</v>
      </c>
      <c r="B464" s="194">
        <f>C360</f>
        <v>52669312.439999938</v>
      </c>
      <c r="C464" s="194">
        <f>CE74</f>
        <v>52669312.439999938</v>
      </c>
      <c r="D464" s="194">
        <f>E142+E148+E154</f>
        <v>51042312.43999999</v>
      </c>
    </row>
    <row r="465" spans="1:7" ht="12.65" customHeight="1" x14ac:dyDescent="0.3">
      <c r="A465" s="179" t="s">
        <v>247</v>
      </c>
      <c r="B465" s="194">
        <f>D361</f>
        <v>54209812.439999938</v>
      </c>
      <c r="C465" s="194">
        <f>CE75</f>
        <v>54209812.439999938</v>
      </c>
      <c r="D465" s="194">
        <f>D463+D464</f>
        <v>52582812.43999999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5" customHeight="1" x14ac:dyDescent="0.3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10455223.160000002</v>
      </c>
      <c r="C473" s="179">
        <f>SUM(E200:E201)</f>
        <v>16212760.360000005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">
      <c r="A476" s="179" t="s">
        <v>203</v>
      </c>
      <c r="B476" s="179">
        <f>D275</f>
        <v>10455223.160000002</v>
      </c>
      <c r="C476" s="179">
        <f>E204</f>
        <v>16212760.360000005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0</v>
      </c>
      <c r="C478" s="179">
        <f>E217</f>
        <v>5757537.200000003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10455223.160000002</v>
      </c>
    </row>
    <row r="482" spans="1:12" ht="12.65" customHeight="1" x14ac:dyDescent="0.3">
      <c r="A482" s="180" t="s">
        <v>499</v>
      </c>
      <c r="C482" s="180">
        <f>D339</f>
        <v>10455223.160000002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020</v>
      </c>
      <c r="B493" s="262" t="str">
        <f>RIGHT('Prior Year'!C82,4)</f>
        <v>2020</v>
      </c>
      <c r="C493" s="262" t="str">
        <f>RIGHT(C82,4)</f>
        <v>2021</v>
      </c>
      <c r="D493" s="262" t="str">
        <f>RIGHT('Prior Year'!C82,4)</f>
        <v>2020</v>
      </c>
      <c r="E493" s="262" t="str">
        <f>RIGHT(C82,4)</f>
        <v>2021</v>
      </c>
      <c r="F493" s="262" t="str">
        <f>RIGHT('Prior Year'!C82,4)</f>
        <v>2020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">
      <c r="A496" s="180" t="s">
        <v>512</v>
      </c>
      <c r="B496" s="241">
        <f>'Prior Year'!C71</f>
        <v>0</v>
      </c>
      <c r="C496" s="241">
        <f>C71</f>
        <v>0</v>
      </c>
      <c r="D496" s="241">
        <f>'Prior Year'!C59</f>
        <v>0</v>
      </c>
      <c r="E496" s="180">
        <f>C59</f>
        <v>0</v>
      </c>
      <c r="F496" s="264" t="str">
        <f t="shared" ref="F496:G511" si="15">IF(B496=0,"",IF(D496=0,"",B496/D496))</f>
        <v/>
      </c>
      <c r="G496" s="265" t="str">
        <f t="shared" si="15"/>
        <v/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">
      <c r="A498" s="180" t="s">
        <v>514</v>
      </c>
      <c r="B498" s="241">
        <f>'Prior Year'!E71</f>
        <v>3968125.21</v>
      </c>
      <c r="C498" s="241">
        <f>E71</f>
        <v>4472128.7699999996</v>
      </c>
      <c r="D498" s="241">
        <f>'Prior Year'!E59</f>
        <v>1344.6208333333332</v>
      </c>
      <c r="E498" s="180">
        <f>E59</f>
        <v>3211.5708333333332</v>
      </c>
      <c r="F498" s="264">
        <f t="shared" si="15"/>
        <v>2951.1109092092261</v>
      </c>
      <c r="G498" s="264">
        <f t="shared" si="15"/>
        <v>1392.5051017350024</v>
      </c>
      <c r="H498" s="266">
        <f t="shared" si="16"/>
        <v>-0.52814206426821975</v>
      </c>
      <c r="I498" s="268"/>
      <c r="K498" s="262"/>
      <c r="L498" s="262"/>
    </row>
    <row r="499" spans="1:12" ht="12.65" customHeight="1" x14ac:dyDescent="0.3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">
      <c r="A500" s="180" t="s">
        <v>516</v>
      </c>
      <c r="B500" s="241">
        <f>'Prior Year'!G71</f>
        <v>0</v>
      </c>
      <c r="C500" s="241">
        <f>G71</f>
        <v>0</v>
      </c>
      <c r="D500" s="241">
        <f>'Prior Year'!G59</f>
        <v>0</v>
      </c>
      <c r="E500" s="180">
        <f>G59</f>
        <v>0</v>
      </c>
      <c r="F500" s="264" t="str">
        <f t="shared" si="15"/>
        <v/>
      </c>
      <c r="G500" s="264" t="str">
        <f t="shared" si="15"/>
        <v/>
      </c>
      <c r="H500" s="266" t="str">
        <f t="shared" si="16"/>
        <v/>
      </c>
      <c r="I500" s="268"/>
      <c r="K500" s="262"/>
      <c r="L500" s="262"/>
    </row>
    <row r="501" spans="1:12" ht="12.65" customHeight="1" x14ac:dyDescent="0.3">
      <c r="A501" s="180" t="s">
        <v>517</v>
      </c>
      <c r="B501" s="241">
        <f>'Prior Year'!H71</f>
        <v>0</v>
      </c>
      <c r="C501" s="241">
        <f>H71</f>
        <v>0</v>
      </c>
      <c r="D501" s="241">
        <f>'Prior Year'!H59</f>
        <v>0</v>
      </c>
      <c r="E501" s="180">
        <f>H59</f>
        <v>0</v>
      </c>
      <c r="F501" s="264" t="str">
        <f t="shared" si="15"/>
        <v/>
      </c>
      <c r="G501" s="264" t="str">
        <f t="shared" si="15"/>
        <v/>
      </c>
      <c r="H501" s="266" t="str">
        <f t="shared" si="16"/>
        <v/>
      </c>
      <c r="I501" s="268"/>
      <c r="K501" s="262"/>
      <c r="L501" s="262"/>
    </row>
    <row r="502" spans="1:12" ht="12.65" customHeight="1" x14ac:dyDescent="0.3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5"/>
        <v/>
      </c>
      <c r="G503" s="264" t="str">
        <f t="shared" si="15"/>
        <v/>
      </c>
      <c r="H503" s="266" t="str">
        <f t="shared" si="16"/>
        <v/>
      </c>
      <c r="I503" s="268"/>
      <c r="K503" s="262"/>
      <c r="L503" s="262"/>
    </row>
    <row r="504" spans="1:12" ht="12.65" customHeight="1" x14ac:dyDescent="0.3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5"/>
        <v/>
      </c>
      <c r="G508" s="264" t="str">
        <f t="shared" si="15"/>
        <v/>
      </c>
      <c r="H508" s="266" t="str">
        <f t="shared" si="16"/>
        <v/>
      </c>
      <c r="I508" s="268"/>
      <c r="K508" s="262"/>
      <c r="L508" s="262"/>
    </row>
    <row r="509" spans="1:12" ht="12.65" customHeight="1" x14ac:dyDescent="0.3">
      <c r="A509" s="180" t="s">
        <v>525</v>
      </c>
      <c r="B509" s="241">
        <f>'Prior Year'!P71</f>
        <v>12789202.470000003</v>
      </c>
      <c r="C509" s="241">
        <f>P71</f>
        <v>17919374.659999996</v>
      </c>
      <c r="D509" s="241">
        <f>'Prior Year'!P59</f>
        <v>887719</v>
      </c>
      <c r="E509" s="180">
        <f>P59</f>
        <v>598267</v>
      </c>
      <c r="F509" s="264">
        <f t="shared" si="15"/>
        <v>14.406813946755676</v>
      </c>
      <c r="G509" s="264">
        <f t="shared" si="15"/>
        <v>29.952136186685873</v>
      </c>
      <c r="H509" s="266">
        <f t="shared" si="16"/>
        <v>1.0790256816935506</v>
      </c>
      <c r="I509" s="268"/>
      <c r="K509" s="262"/>
      <c r="L509" s="262"/>
    </row>
    <row r="510" spans="1:12" ht="12.65" customHeight="1" x14ac:dyDescent="0.3">
      <c r="A510" s="180" t="s">
        <v>526</v>
      </c>
      <c r="B510" s="241">
        <f>'Prior Year'!Q71</f>
        <v>3315121.6900000004</v>
      </c>
      <c r="C510" s="241">
        <f>Q71</f>
        <v>3891918.4999999995</v>
      </c>
      <c r="D510" s="241">
        <f>'Prior Year'!Q59</f>
        <v>407529</v>
      </c>
      <c r="E510" s="180">
        <f>Q59</f>
        <v>582160</v>
      </c>
      <c r="F510" s="264">
        <f t="shared" si="15"/>
        <v>8.1346890405345391</v>
      </c>
      <c r="G510" s="264">
        <f t="shared" si="15"/>
        <v>6.685307303833997</v>
      </c>
      <c r="H510" s="266" t="str">
        <f t="shared" si="16"/>
        <v/>
      </c>
      <c r="I510" s="268"/>
      <c r="K510" s="262"/>
      <c r="L510" s="262"/>
    </row>
    <row r="511" spans="1:12" ht="12.65" customHeight="1" x14ac:dyDescent="0.3">
      <c r="A511" s="180" t="s">
        <v>527</v>
      </c>
      <c r="B511" s="241">
        <f>'Prior Year'!R71</f>
        <v>5019434.6100000013</v>
      </c>
      <c r="C511" s="241">
        <f>R71</f>
        <v>6857312.7499999991</v>
      </c>
      <c r="D511" s="241">
        <f>'Prior Year'!R59</f>
        <v>435517</v>
      </c>
      <c r="E511" s="180">
        <f>R59</f>
        <v>511160</v>
      </c>
      <c r="F511" s="264">
        <f t="shared" si="15"/>
        <v>11.525232333066221</v>
      </c>
      <c r="G511" s="264">
        <f t="shared" si="15"/>
        <v>13.415198274512871</v>
      </c>
      <c r="H511" s="266" t="str">
        <f t="shared" si="16"/>
        <v/>
      </c>
      <c r="I511" s="268"/>
      <c r="K511" s="262"/>
      <c r="L511" s="262"/>
    </row>
    <row r="512" spans="1:12" ht="12.65" customHeight="1" x14ac:dyDescent="0.3">
      <c r="A512" s="180" t="s">
        <v>528</v>
      </c>
      <c r="B512" s="241">
        <f>'Prior Year'!S71</f>
        <v>1282979.74</v>
      </c>
      <c r="C512" s="241">
        <f>S71</f>
        <v>1934949.95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">
      <c r="A513" s="180" t="s">
        <v>1245</v>
      </c>
      <c r="B513" s="241">
        <f>'Prior Year'!T71</f>
        <v>0</v>
      </c>
      <c r="C513" s="241">
        <f>T71</f>
        <v>1515415.5500000003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">
      <c r="A514" s="180" t="s">
        <v>530</v>
      </c>
      <c r="B514" s="241">
        <f>'Prior Year'!U71</f>
        <v>8128920.8999999994</v>
      </c>
      <c r="C514" s="241">
        <f>U71</f>
        <v>0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">
      <c r="A515" s="180" t="s">
        <v>531</v>
      </c>
      <c r="B515" s="241">
        <f>'Prior Year'!V71</f>
        <v>0</v>
      </c>
      <c r="C515" s="241">
        <f>V71</f>
        <v>0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">
      <c r="A516" s="180" t="s">
        <v>532</v>
      </c>
      <c r="B516" s="241">
        <f>'Prior Year'!W71</f>
        <v>2002505.33</v>
      </c>
      <c r="C516" s="241">
        <f>W71</f>
        <v>7777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">
      <c r="A517" s="180" t="s">
        <v>533</v>
      </c>
      <c r="B517" s="241">
        <f>'Prior Year'!X71</f>
        <v>1196548</v>
      </c>
      <c r="C517" s="241">
        <f>X71</f>
        <v>0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">
      <c r="A518" s="180" t="s">
        <v>534</v>
      </c>
      <c r="B518" s="241">
        <f>'Prior Year'!Y71</f>
        <v>9829958.8699999992</v>
      </c>
      <c r="C518" s="241">
        <f>Y71</f>
        <v>2962133.86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">
      <c r="A519" s="180" t="s">
        <v>535</v>
      </c>
      <c r="B519" s="241">
        <f>'Prior Year'!Z71</f>
        <v>0</v>
      </c>
      <c r="C519" s="241">
        <f>Z71</f>
        <v>4036794.5999999996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">
      <c r="A520" s="180" t="s">
        <v>536</v>
      </c>
      <c r="B520" s="241">
        <f>'Prior Year'!AA71</f>
        <v>779845.85000000009</v>
      </c>
      <c r="C520" s="241">
        <f>AA71</f>
        <v>3006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">
      <c r="A521" s="180" t="s">
        <v>537</v>
      </c>
      <c r="B521" s="241">
        <f>'Prior Year'!AB71</f>
        <v>456205.00999999995</v>
      </c>
      <c r="C521" s="241">
        <f>AB71</f>
        <v>273246.06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">
      <c r="A522" s="180" t="s">
        <v>538</v>
      </c>
      <c r="B522" s="241">
        <f>'Prior Year'!AC71</f>
        <v>467374.68999999994</v>
      </c>
      <c r="C522" s="241">
        <f>AC71</f>
        <v>702241.70000000007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">
      <c r="A523" s="180" t="s">
        <v>539</v>
      </c>
      <c r="B523" s="241">
        <f>'Prior Year'!AD71</f>
        <v>0</v>
      </c>
      <c r="C523" s="241">
        <f>AD71</f>
        <v>0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">
      <c r="A524" s="180" t="s">
        <v>540</v>
      </c>
      <c r="B524" s="241">
        <f>'Prior Year'!AE71</f>
        <v>0</v>
      </c>
      <c r="C524" s="241">
        <f>AE71</f>
        <v>0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">
      <c r="A526" s="180" t="s">
        <v>542</v>
      </c>
      <c r="B526" s="241">
        <f>'Prior Year'!AG71</f>
        <v>7105125.1000000006</v>
      </c>
      <c r="C526" s="241">
        <f>AG71</f>
        <v>7412939.7800000003</v>
      </c>
      <c r="D526" s="241">
        <f>'Prior Year'!AG59</f>
        <v>32901</v>
      </c>
      <c r="E526" s="180">
        <f>AG59</f>
        <v>60351</v>
      </c>
      <c r="F526" s="264">
        <f t="shared" si="17"/>
        <v>215.95468526792502</v>
      </c>
      <c r="G526" s="264">
        <f t="shared" si="17"/>
        <v>122.83043826945702</v>
      </c>
      <c r="H526" s="266">
        <f t="shared" si="16"/>
        <v>-0.4312212392286513</v>
      </c>
      <c r="I526" s="268"/>
      <c r="K526" s="262"/>
      <c r="L526" s="262"/>
    </row>
    <row r="527" spans="1:12" ht="12.65" customHeight="1" x14ac:dyDescent="0.3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">
      <c r="A529" s="180" t="s">
        <v>545</v>
      </c>
      <c r="B529" s="241">
        <f>'Prior Year'!AJ71</f>
        <v>0</v>
      </c>
      <c r="C529" s="241">
        <f>AJ71</f>
        <v>0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">
      <c r="A530" s="180" t="s">
        <v>546</v>
      </c>
      <c r="B530" s="241">
        <f>'Prior Year'!AK71</f>
        <v>0</v>
      </c>
      <c r="C530" s="241">
        <f>AK71</f>
        <v>0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">
      <c r="A531" s="180" t="s">
        <v>547</v>
      </c>
      <c r="B531" s="241">
        <f>'Prior Year'!AL71</f>
        <v>0</v>
      </c>
      <c r="C531" s="241">
        <f>AL71</f>
        <v>0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">
      <c r="A534" s="180" t="s">
        <v>549</v>
      </c>
      <c r="B534" s="241">
        <f>'Prior Year'!AO71</f>
        <v>274403.20000000001</v>
      </c>
      <c r="C534" s="241">
        <f>AO71</f>
        <v>0</v>
      </c>
      <c r="D534" s="241">
        <f>'Prior Year'!AO59</f>
        <v>5172</v>
      </c>
      <c r="E534" s="180">
        <f>AO59</f>
        <v>0</v>
      </c>
      <c r="F534" s="264">
        <f t="shared" si="18"/>
        <v>53.055529775715392</v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">
      <c r="A538" s="180" t="s">
        <v>553</v>
      </c>
      <c r="B538" s="241">
        <f>'Prior Year'!AS71</f>
        <v>0</v>
      </c>
      <c r="C538" s="241">
        <f>AS71</f>
        <v>0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">
      <c r="A541" s="180" t="s">
        <v>556</v>
      </c>
      <c r="B541" s="241">
        <f>'Prior Year'!AV71</f>
        <v>0</v>
      </c>
      <c r="C541" s="241">
        <f>AV71</f>
        <v>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">
      <c r="A544" s="180" t="s">
        <v>558</v>
      </c>
      <c r="B544" s="241">
        <f>'Prior Year'!AY71</f>
        <v>798615.96000000008</v>
      </c>
      <c r="C544" s="241">
        <f>AY71</f>
        <v>431973.63</v>
      </c>
      <c r="D544" s="241">
        <f>'Prior Year'!AY59</f>
        <v>10003</v>
      </c>
      <c r="E544" s="180">
        <f>AY59</f>
        <v>11890</v>
      </c>
      <c r="F544" s="264">
        <f t="shared" ref="F544:G550" si="19">IF(B544=0,"",IF(D544=0,"",B544/D544))</f>
        <v>79.837644706588037</v>
      </c>
      <c r="G544" s="264">
        <f t="shared" si="19"/>
        <v>36.330835155592936</v>
      </c>
      <c r="H544" s="266">
        <f t="shared" si="16"/>
        <v>-0.54494104517846598</v>
      </c>
      <c r="I544" s="268"/>
      <c r="K544" s="262"/>
      <c r="L544" s="262"/>
    </row>
    <row r="545" spans="1:13" ht="12.65" customHeight="1" x14ac:dyDescent="0.3">
      <c r="A545" s="180" t="s">
        <v>559</v>
      </c>
      <c r="B545" s="241">
        <f>'Prior Year'!AZ71</f>
        <v>0</v>
      </c>
      <c r="C545" s="241">
        <f>AZ71</f>
        <v>0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">
      <c r="A546" s="180" t="s">
        <v>560</v>
      </c>
      <c r="B546" s="241">
        <f>'Prior Year'!BA71</f>
        <v>0</v>
      </c>
      <c r="C546" s="241">
        <f>BA71</f>
        <v>0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">
      <c r="A547" s="180" t="s">
        <v>561</v>
      </c>
      <c r="B547" s="241">
        <f>'Prior Year'!BB71</f>
        <v>0</v>
      </c>
      <c r="C547" s="241">
        <f>BB71</f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">
      <c r="A548" s="180" t="s">
        <v>562</v>
      </c>
      <c r="B548" s="241">
        <f>'Prior Year'!BC71</f>
        <v>0</v>
      </c>
      <c r="C548" s="241">
        <f>BC71</f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">
      <c r="A549" s="180" t="s">
        <v>563</v>
      </c>
      <c r="B549" s="241">
        <f>'Prior Year'!BD71</f>
        <v>0</v>
      </c>
      <c r="C549" s="241">
        <f>BD71</f>
        <v>0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">
      <c r="A550" s="180" t="s">
        <v>564</v>
      </c>
      <c r="B550" s="241">
        <f>'Prior Year'!BE71</f>
        <v>0</v>
      </c>
      <c r="C550" s="241">
        <f>BE71</f>
        <v>0</v>
      </c>
      <c r="D550" s="241">
        <f>'Prior Year'!BE59</f>
        <v>200711</v>
      </c>
      <c r="E550" s="180">
        <f>BE59</f>
        <v>200711</v>
      </c>
      <c r="F550" s="264" t="str">
        <f t="shared" si="19"/>
        <v/>
      </c>
      <c r="G550" s="264" t="str">
        <f t="shared" si="19"/>
        <v/>
      </c>
      <c r="H550" s="266" t="str">
        <f t="shared" si="16"/>
        <v/>
      </c>
      <c r="I550" s="268"/>
      <c r="K550" s="262"/>
      <c r="L550" s="262"/>
    </row>
    <row r="551" spans="1:13" ht="12.65" customHeight="1" x14ac:dyDescent="0.3">
      <c r="A551" s="180" t="s">
        <v>565</v>
      </c>
      <c r="B551" s="241">
        <f>'Prior Year'!BF71</f>
        <v>0</v>
      </c>
      <c r="C551" s="241">
        <f>BF71</f>
        <v>0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">
      <c r="A552" s="180" t="s">
        <v>566</v>
      </c>
      <c r="B552" s="241">
        <f>'Prior Year'!BG71</f>
        <v>0</v>
      </c>
      <c r="C552" s="241">
        <f>BG71</f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">
      <c r="A553" s="180" t="s">
        <v>567</v>
      </c>
      <c r="B553" s="241">
        <f>'Prior Year'!BH71</f>
        <v>0</v>
      </c>
      <c r="C553" s="241">
        <f>BH71</f>
        <v>0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">
      <c r="A555" s="180" t="s">
        <v>569</v>
      </c>
      <c r="B555" s="241">
        <f>'Prior Year'!BJ71</f>
        <v>0</v>
      </c>
      <c r="C555" s="241">
        <f>BJ71</f>
        <v>0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">
      <c r="A556" s="180" t="s">
        <v>570</v>
      </c>
      <c r="B556" s="241">
        <f>'Prior Year'!BK71</f>
        <v>0</v>
      </c>
      <c r="C556" s="241">
        <f>BK71</f>
        <v>0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">
      <c r="A557" s="180" t="s">
        <v>571</v>
      </c>
      <c r="B557" s="241">
        <f>'Prior Year'!BL71</f>
        <v>0</v>
      </c>
      <c r="C557" s="241">
        <f>BL71</f>
        <v>0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">
      <c r="A559" s="180" t="s">
        <v>573</v>
      </c>
      <c r="B559" s="241">
        <f>'Prior Year'!BN71</f>
        <v>1003958.8200000001</v>
      </c>
      <c r="C559" s="241">
        <f>BN71</f>
        <v>776323.32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">
      <c r="A560" s="180" t="s">
        <v>574</v>
      </c>
      <c r="B560" s="241">
        <f>'Prior Year'!BO71</f>
        <v>1376729.9200000002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">
      <c r="A563" s="180" t="s">
        <v>577</v>
      </c>
      <c r="B563" s="241">
        <f>'Prior Year'!BR71</f>
        <v>0</v>
      </c>
      <c r="C563" s="241">
        <f>BR71</f>
        <v>0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">
      <c r="A564" s="180" t="s">
        <v>1248</v>
      </c>
      <c r="B564" s="241">
        <f>'Prior Year'!BS71</f>
        <v>0</v>
      </c>
      <c r="C564" s="241">
        <f>BS71</f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">
      <c r="A567" s="180" t="s">
        <v>580</v>
      </c>
      <c r="B567" s="241">
        <f>'Prior Year'!BV71</f>
        <v>418870.16</v>
      </c>
      <c r="C567" s="241">
        <f>BV71</f>
        <v>0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">
      <c r="A568" s="180" t="s">
        <v>581</v>
      </c>
      <c r="B568" s="241">
        <f>'Prior Year'!BW71</f>
        <v>0</v>
      </c>
      <c r="C568" s="241">
        <f>BW71</f>
        <v>0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">
      <c r="A569" s="180" t="s">
        <v>582</v>
      </c>
      <c r="B569" s="241">
        <f>'Prior Year'!BX71</f>
        <v>0</v>
      </c>
      <c r="C569" s="241">
        <f>BX71</f>
        <v>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">
      <c r="A570" s="180" t="s">
        <v>583</v>
      </c>
      <c r="B570" s="241">
        <f>'Prior Year'!BY71</f>
        <v>0</v>
      </c>
      <c r="C570" s="241">
        <f>BY71</f>
        <v>0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">
      <c r="A572" s="180" t="s">
        <v>585</v>
      </c>
      <c r="B572" s="241">
        <f>'Prior Year'!CA71</f>
        <v>0</v>
      </c>
      <c r="C572" s="241">
        <f>CA71</f>
        <v>0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">
      <c r="A574" s="180" t="s">
        <v>587</v>
      </c>
      <c r="B574" s="241">
        <f>'Prior Year'!CC71</f>
        <v>0</v>
      </c>
      <c r="C574" s="241">
        <f>CC71</f>
        <v>0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">
      <c r="A575" s="180" t="s">
        <v>588</v>
      </c>
      <c r="B575" s="241">
        <f>'Prior Year'!CD71</f>
        <v>0</v>
      </c>
      <c r="C575" s="241">
        <f>CD71</f>
        <v>0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">
      <c r="M576" s="266"/>
    </row>
    <row r="577" spans="13:13" ht="12.65" customHeight="1" x14ac:dyDescent="0.3">
      <c r="M577" s="266"/>
    </row>
    <row r="578" spans="13:13" ht="12.65" customHeight="1" x14ac:dyDescent="0.3">
      <c r="M578" s="266"/>
    </row>
    <row r="612" spans="1:14" ht="12.65" customHeight="1" x14ac:dyDescent="0.3">
      <c r="A612" s="196"/>
      <c r="C612" s="181" t="s">
        <v>589</v>
      </c>
      <c r="D612" s="180">
        <f>CE76-(BE76+CD76)</f>
        <v>139493</v>
      </c>
      <c r="E612" s="180">
        <f>SUM(C624:D647)+SUM(C668:D713)</f>
        <v>52421212.810000002</v>
      </c>
      <c r="F612" s="180">
        <f>CE64-(AX64+BD64+BE64+BG64+BJ64+BN64+BP64+BQ64+CB64+CC64+CD64)</f>
        <v>13463839.069999998</v>
      </c>
      <c r="G612" s="180">
        <f>CE77-(AX77+AY77+BD77+BE77+BG77+BJ77+BN77+BP77+BQ77+CB77+CC77+CD77)</f>
        <v>11890</v>
      </c>
      <c r="H612" s="197">
        <f>CE60-(AX60+AY60+AZ60+BD60+BE60+BG60+BJ60+BN60+BO60+BP60+BQ60+BR60+CB60+CC60+CD60)</f>
        <v>224.57161999999997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499501</v>
      </c>
      <c r="K612" s="180">
        <f>CE75-(AW75+AX75+AY75+AZ75+BA75+BB75+BC75+BD75+BE75+BF75+BG75+BH75+BI75+BJ75+BK75+BL75+BM75+BN75+BO75+BP75+BQ75+BR75+BS75+BT75+BU75+BV75+BW75+BX75+CB75+CC75+CD75)</f>
        <v>54209812.439999938</v>
      </c>
      <c r="L612" s="197">
        <f>CE80-(AW80+AX80+AY80+AZ80+BA80+BB80+BC80+BD80+BE80+BF80+BG80+BH80+BI80+BJ80+BK80+BL80+BM80+BN80+BO80+BP80+BQ80+BR80+BS80+BT80+BU80+BV80+BW80+BX80+BY80+BZ80+CA80+CB80+CC80+CD80)</f>
        <v>173.95995999999997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4">
        <f>CD69-CD70</f>
        <v>0</v>
      </c>
      <c r="D615" s="267">
        <f>SUM(C614:C615)</f>
        <v>0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776323.32</v>
      </c>
      <c r="D619" s="180">
        <f>(D615/D612)*BN76</f>
        <v>0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776323.32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431973.63</v>
      </c>
      <c r="D625" s="180">
        <f>(D615/D612)*AY76</f>
        <v>0</v>
      </c>
      <c r="E625" s="180">
        <f>(E623/E612)*SUM(C625:D625)</f>
        <v>6397.2423493811111</v>
      </c>
      <c r="F625" s="180">
        <f>(F624/F612)*AY64</f>
        <v>0</v>
      </c>
      <c r="G625" s="180">
        <f>SUM(C625:F625)</f>
        <v>438370.8723493811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1208296.95</v>
      </c>
      <c r="L648" s="267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4472128.7699999996</v>
      </c>
      <c r="D670" s="180">
        <f>(D615/D612)*E76</f>
        <v>0</v>
      </c>
      <c r="E670" s="180">
        <f>(E623/E612)*SUM(C670:D670)</f>
        <v>66229.254686980901</v>
      </c>
      <c r="F670" s="180">
        <f>(F624/F612)*E64</f>
        <v>0</v>
      </c>
      <c r="G670" s="180">
        <f>(G625/G612)*E77</f>
        <v>328206.68676654249</v>
      </c>
      <c r="H670" s="180">
        <f>(H628/H612)*E60</f>
        <v>0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17919374.659999996</v>
      </c>
      <c r="D681" s="180">
        <f>(D615/D612)*P76</f>
        <v>0</v>
      </c>
      <c r="E681" s="180">
        <f>(E623/E612)*SUM(C681:D681)</f>
        <v>265374.02861692902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3891918.4999999995</v>
      </c>
      <c r="D682" s="180">
        <f>(D615/D612)*Q76</f>
        <v>0</v>
      </c>
      <c r="E682" s="180">
        <f>(E623/E612)*SUM(C682:D682)</f>
        <v>57636.726224560989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6857312.7499999991</v>
      </c>
      <c r="D683" s="180">
        <f>(D615/D612)*R76</f>
        <v>0</v>
      </c>
      <c r="E683" s="180">
        <f>(E623/E612)*SUM(C683:D683)</f>
        <v>101552.24412020484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1934949.95</v>
      </c>
      <c r="D684" s="180">
        <f>(D615/D612)*S76</f>
        <v>0</v>
      </c>
      <c r="E684" s="180">
        <f>(E623/E612)*SUM(C684:D684)</f>
        <v>28655.322696602714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1515415.5500000003</v>
      </c>
      <c r="D685" s="180">
        <f>(D615/D612)*T76</f>
        <v>0</v>
      </c>
      <c r="E685" s="180">
        <f>(E623/E612)*SUM(C685:D685)</f>
        <v>22442.297075797589</v>
      </c>
      <c r="F685" s="180">
        <f>(F624/F612)*T64</f>
        <v>0</v>
      </c>
      <c r="G685" s="180">
        <f>(G625/G612)*T77</f>
        <v>87674.17446987622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0</v>
      </c>
      <c r="D686" s="180">
        <f>(D615/D612)*U76</f>
        <v>0</v>
      </c>
      <c r="E686" s="180">
        <f>(E623/E612)*SUM(C686:D686)</f>
        <v>0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7777</v>
      </c>
      <c r="D688" s="180">
        <f>(D615/D612)*W76</f>
        <v>0</v>
      </c>
      <c r="E688" s="180">
        <f>(E623/E612)*SUM(C688:D688)</f>
        <v>115.17220102332843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f>Y71</f>
        <v>2962133.86</v>
      </c>
      <c r="D690" s="180">
        <f>(D615/D612)*Y76</f>
        <v>0</v>
      </c>
      <c r="E690" s="180">
        <f>(E623/E612)*SUM(C690:D690)</f>
        <v>43867.233686759391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4036794.5999999996</v>
      </c>
      <c r="D691" s="180">
        <f>(D615/D612)*Z76</f>
        <v>0</v>
      </c>
      <c r="E691" s="180">
        <f>(E623/E612)*SUM(C691:D691)</f>
        <v>59782.244973779947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3006</v>
      </c>
      <c r="D692" s="180">
        <f>(D615/D612)*AA76</f>
        <v>0</v>
      </c>
      <c r="E692" s="180">
        <f>(E623/E612)*SUM(C692:D692)</f>
        <v>44.516862064565423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273246.06</v>
      </c>
      <c r="D693" s="180">
        <f>(D615/D612)*AB76</f>
        <v>0</v>
      </c>
      <c r="E693" s="180">
        <f>(E623/E612)*SUM(C693:D693)</f>
        <v>4046.592535830328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702241.70000000007</v>
      </c>
      <c r="D694" s="180">
        <f>(D615/D612)*AC76</f>
        <v>0</v>
      </c>
      <c r="E694" s="180">
        <f>(E623/E612)*SUM(C694:D694)</f>
        <v>10399.73283263005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7412939.7800000003</v>
      </c>
      <c r="D698" s="180">
        <f>(D615/D612)*AG76</f>
        <v>0</v>
      </c>
      <c r="E698" s="180">
        <f>(E623/E612)*SUM(C698:D698)</f>
        <v>109780.71113745507</v>
      </c>
      <c r="F698" s="180">
        <f>(F624/F612)*AG64</f>
        <v>0</v>
      </c>
      <c r="G698" s="180">
        <f>(G625/G612)*AG77</f>
        <v>22490.011112962362</v>
      </c>
      <c r="H698" s="180">
        <f>(H628/H612)*AG60</f>
        <v>0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">
      <c r="C715" s="180">
        <f>SUM(C614:C647)+SUM(C668:C713)</f>
        <v>53197536.130000003</v>
      </c>
      <c r="D715" s="180">
        <f>SUM(D616:D647)+SUM(D668:D713)</f>
        <v>0</v>
      </c>
      <c r="E715" s="180">
        <f>SUM(E624:E647)+SUM(E668:E713)</f>
        <v>776323.31999999983</v>
      </c>
      <c r="F715" s="180">
        <f>SUM(F625:F648)+SUM(F668:F713)</f>
        <v>0</v>
      </c>
      <c r="G715" s="180">
        <f>SUM(G626:G647)+SUM(G668:G713)</f>
        <v>438370.8723493811</v>
      </c>
      <c r="H715" s="180">
        <f>SUM(H629:H647)+SUM(H668:H713)</f>
        <v>0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">
      <c r="C716" s="180">
        <f>CE71</f>
        <v>53197536.129999988</v>
      </c>
      <c r="D716" s="180">
        <f>D615</f>
        <v>0</v>
      </c>
      <c r="E716" s="180">
        <f>E623</f>
        <v>776323.32</v>
      </c>
      <c r="F716" s="180">
        <f>F624</f>
        <v>0</v>
      </c>
      <c r="G716" s="180">
        <f>G625</f>
        <v>438370.8723493811</v>
      </c>
      <c r="H716" s="180">
        <f>H628</f>
        <v>0</v>
      </c>
      <c r="I716" s="180">
        <f>I629</f>
        <v>0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1208296.95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">
      <c r="A722" s="202" t="str">
        <f>RIGHT(C83,3)&amp;"*"&amp;RIGHT(C82,4)&amp;"*"&amp;"A"</f>
        <v>020*2021*A</v>
      </c>
      <c r="B722" s="277">
        <f>ROUND(C165,0)</f>
        <v>0</v>
      </c>
      <c r="C722" s="277">
        <f>ROUND(C166,0)</f>
        <v>0</v>
      </c>
      <c r="D722" s="277">
        <f>ROUND(C167,0)</f>
        <v>0</v>
      </c>
      <c r="E722" s="277">
        <f>ROUND(C168,0)</f>
        <v>0</v>
      </c>
      <c r="F722" s="277">
        <f>ROUND(C169,0)</f>
        <v>0</v>
      </c>
      <c r="G722" s="277">
        <f>ROUND(C170,0)</f>
        <v>0</v>
      </c>
      <c r="H722" s="277">
        <f>ROUND(C171+C172,0)</f>
        <v>9667876</v>
      </c>
      <c r="I722" s="277">
        <f>ROUND(C175,0)</f>
        <v>0</v>
      </c>
      <c r="J722" s="277">
        <f>ROUND(C176,0)</f>
        <v>78496</v>
      </c>
      <c r="K722" s="277">
        <f>ROUND(C179,0)</f>
        <v>0</v>
      </c>
      <c r="L722" s="277">
        <f>ROUND(C180,0)</f>
        <v>0</v>
      </c>
      <c r="M722" s="277">
        <f>ROUND(C183,0)</f>
        <v>7942</v>
      </c>
      <c r="N722" s="277">
        <f>ROUND(C184,0)</f>
        <v>0</v>
      </c>
      <c r="O722" s="277">
        <f>ROUND(C185,0)</f>
        <v>0</v>
      </c>
      <c r="P722" s="277">
        <f>ROUND(C188,0)</f>
        <v>0</v>
      </c>
      <c r="Q722" s="277">
        <f>ROUND(C189,0)</f>
        <v>0</v>
      </c>
      <c r="R722" s="277">
        <f>ROUND(B195,0)</f>
        <v>0</v>
      </c>
      <c r="S722" s="277">
        <f>ROUND(C195,0)</f>
        <v>0</v>
      </c>
      <c r="T722" s="277">
        <f>ROUND(D195,0)</f>
        <v>0</v>
      </c>
      <c r="U722" s="277">
        <f>ROUND(B196,0)</f>
        <v>0</v>
      </c>
      <c r="V722" s="277">
        <f>ROUND(C196,0)</f>
        <v>0</v>
      </c>
      <c r="W722" s="277">
        <f>ROUND(D196,0)</f>
        <v>0</v>
      </c>
      <c r="X722" s="277">
        <f>ROUND(B197,0)</f>
        <v>0</v>
      </c>
      <c r="Y722" s="277">
        <f>ROUND(C197,0)</f>
        <v>0</v>
      </c>
      <c r="Z722" s="277">
        <f>ROUND(D197,0)</f>
        <v>0</v>
      </c>
      <c r="AA722" s="277">
        <f>ROUND(B198,0)</f>
        <v>0</v>
      </c>
      <c r="AB722" s="277">
        <f>ROUND(C198,0)</f>
        <v>0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12932112</v>
      </c>
      <c r="AH722" s="277">
        <f>ROUND(C200,0)</f>
        <v>3265148</v>
      </c>
      <c r="AI722" s="277">
        <f>ROUND(D200,0)</f>
        <v>0</v>
      </c>
      <c r="AJ722" s="277">
        <f>ROUND(B201,0)</f>
        <v>15500</v>
      </c>
      <c r="AK722" s="277">
        <f>ROUND(C201,0)</f>
        <v>0</v>
      </c>
      <c r="AL722" s="277">
        <f>ROUND(D201,0)</f>
        <v>0</v>
      </c>
      <c r="AM722" s="277">
        <f>ROUND(B202,0)</f>
        <v>0</v>
      </c>
      <c r="AN722" s="277">
        <f>ROUND(C202,0)</f>
        <v>0</v>
      </c>
      <c r="AO722" s="277">
        <f>ROUND(D202,0)</f>
        <v>0</v>
      </c>
      <c r="AP722" s="277">
        <f>ROUND(B203,0)</f>
        <v>0</v>
      </c>
      <c r="AQ722" s="277">
        <f>ROUND(C203,0)</f>
        <v>0</v>
      </c>
      <c r="AR722" s="277">
        <f>ROUND(D203,0)</f>
        <v>0</v>
      </c>
      <c r="AS722" s="277"/>
      <c r="AT722" s="277"/>
      <c r="AU722" s="277"/>
      <c r="AV722" s="277">
        <f>ROUND(B209,0)</f>
        <v>0</v>
      </c>
      <c r="AW722" s="277">
        <f>ROUND(C209,0)</f>
        <v>0</v>
      </c>
      <c r="AX722" s="277">
        <f>ROUND(D209,0)</f>
        <v>0</v>
      </c>
      <c r="AY722" s="277">
        <f>ROUND(B210,0)</f>
        <v>0</v>
      </c>
      <c r="AZ722" s="277">
        <f>ROUND(C210,0)</f>
        <v>0</v>
      </c>
      <c r="BA722" s="277">
        <f>ROUND(D210,0)</f>
        <v>0</v>
      </c>
      <c r="BB722" s="277">
        <f>ROUND(B211,0)</f>
        <v>0</v>
      </c>
      <c r="BC722" s="277">
        <f>ROUND(C211,0)</f>
        <v>0</v>
      </c>
      <c r="BD722" s="277">
        <f>ROUND(D211,0)</f>
        <v>0</v>
      </c>
      <c r="BE722" s="277">
        <f>ROUND(B212,0)</f>
        <v>0</v>
      </c>
      <c r="BF722" s="277">
        <f>ROUND(C212,0)</f>
        <v>0</v>
      </c>
      <c r="BG722" s="277">
        <f>ROUND(D212,0)</f>
        <v>0</v>
      </c>
      <c r="BH722" s="277">
        <f>ROUND(B213,0)</f>
        <v>4604500</v>
      </c>
      <c r="BI722" s="277">
        <f>ROUND(C213,0)</f>
        <v>1146937</v>
      </c>
      <c r="BJ722" s="277">
        <f>ROUND(D213,0)</f>
        <v>0</v>
      </c>
      <c r="BK722" s="277">
        <f>ROUND(B214,0)</f>
        <v>15500</v>
      </c>
      <c r="BL722" s="277">
        <f>ROUND(C214,0)</f>
        <v>-9400</v>
      </c>
      <c r="BM722" s="277">
        <f>ROUND(D214,0)</f>
        <v>0</v>
      </c>
      <c r="BN722" s="277">
        <f>ROUND(B215,0)</f>
        <v>0</v>
      </c>
      <c r="BO722" s="277">
        <f>ROUND(C215,0)</f>
        <v>0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0</v>
      </c>
      <c r="BU722" s="277">
        <f>ROUND(C224,0)</f>
        <v>0</v>
      </c>
      <c r="BV722" s="277">
        <f>ROUND(C225,0)</f>
        <v>0</v>
      </c>
      <c r="BW722" s="277">
        <f>ROUND(C226,0)</f>
        <v>0</v>
      </c>
      <c r="BX722" s="277">
        <f>ROUND(C227,0)</f>
        <v>0</v>
      </c>
      <c r="BY722" s="277">
        <f>ROUND(C228,0)</f>
        <v>0</v>
      </c>
      <c r="BZ722" s="277">
        <f>ROUND(C231,0)</f>
        <v>2532</v>
      </c>
      <c r="CA722" s="277">
        <f>ROUND(C233,0)</f>
        <v>0</v>
      </c>
      <c r="CB722" s="277">
        <f>ROUND(C234,0)</f>
        <v>1453722</v>
      </c>
      <c r="CC722" s="277">
        <f>ROUND(C238+C239,0)</f>
        <v>0</v>
      </c>
      <c r="CD722" s="277">
        <f>D221</f>
        <v>866247.83240062394</v>
      </c>
      <c r="CE722" s="277"/>
    </row>
    <row r="723" spans="1:84" ht="12.65" customHeight="1" x14ac:dyDescent="0.3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020*2021*A</v>
      </c>
      <c r="B726" s="277">
        <f>ROUND(C111,0)</f>
        <v>1233</v>
      </c>
      <c r="C726" s="277">
        <f>ROUND(C112,0)</f>
        <v>0</v>
      </c>
      <c r="D726" s="277">
        <f>ROUND(C113,0)</f>
        <v>0</v>
      </c>
      <c r="E726" s="277">
        <f>ROUND(C114,0)</f>
        <v>0</v>
      </c>
      <c r="F726" s="277">
        <f>ROUND(D111,0)</f>
        <v>3212</v>
      </c>
      <c r="G726" s="277">
        <f>ROUND(D112,0)</f>
        <v>0</v>
      </c>
      <c r="H726" s="277">
        <f>ROUND(D113,0)</f>
        <v>0</v>
      </c>
      <c r="I726" s="277">
        <f>ROUND(D114,0)</f>
        <v>0</v>
      </c>
      <c r="J726" s="277">
        <f>ROUND(C116,0)</f>
        <v>0</v>
      </c>
      <c r="K726" s="277">
        <f>ROUND(C117,0)</f>
        <v>0</v>
      </c>
      <c r="L726" s="277">
        <f>ROUND(C118,0)</f>
        <v>18</v>
      </c>
      <c r="M726" s="277">
        <f>ROUND(C119,0)</f>
        <v>0</v>
      </c>
      <c r="N726" s="277">
        <f>ROUND(C120,0)</f>
        <v>0</v>
      </c>
      <c r="O726" s="277">
        <f>ROUND(C121,0)</f>
        <v>0</v>
      </c>
      <c r="P726" s="277">
        <f>ROUND(C122,0)</f>
        <v>0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0</v>
      </c>
      <c r="V726" s="277">
        <f>ROUND(C128,0)</f>
        <v>50</v>
      </c>
      <c r="W726" s="277">
        <f>ROUND(C129,0)</f>
        <v>0</v>
      </c>
      <c r="X726" s="277">
        <f>ROUND(B138,0)</f>
        <v>642</v>
      </c>
      <c r="Y726" s="277">
        <f>ROUND(B139,0)</f>
        <v>1991</v>
      </c>
      <c r="Z726" s="277">
        <f>ROUND(B140,0)</f>
        <v>388</v>
      </c>
      <c r="AA726" s="277">
        <f>ROUND(B141,0)</f>
        <v>762000</v>
      </c>
      <c r="AB726" s="277">
        <f>ROUND(B142,0)</f>
        <v>26576776</v>
      </c>
      <c r="AC726" s="277">
        <f>ROUND(C138,0)</f>
        <v>0</v>
      </c>
      <c r="AD726" s="277">
        <f>ROUND(C139,0)</f>
        <v>0</v>
      </c>
      <c r="AE726" s="277">
        <f>ROUND(C140,0)</f>
        <v>0</v>
      </c>
      <c r="AF726" s="277">
        <f>ROUND(C141,0)</f>
        <v>0</v>
      </c>
      <c r="AG726" s="277">
        <f>ROUND(C142,0)</f>
        <v>0</v>
      </c>
      <c r="AH726" s="277">
        <f>ROUND(D138,0)</f>
        <v>591</v>
      </c>
      <c r="AI726" s="277">
        <f>ROUND(D139,0)</f>
        <v>1221</v>
      </c>
      <c r="AJ726" s="277">
        <f>ROUND(D140,0)</f>
        <v>418</v>
      </c>
      <c r="AK726" s="277">
        <f>ROUND(D141,0)</f>
        <v>778500</v>
      </c>
      <c r="AL726" s="277">
        <f>ROUND(D142,0)</f>
        <v>24465537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020*2021*A</v>
      </c>
      <c r="B730" s="277">
        <f>ROUND(C250,0)</f>
        <v>0</v>
      </c>
      <c r="C730" s="277">
        <f>ROUND(C251,0)</f>
        <v>0</v>
      </c>
      <c r="D730" s="277">
        <f>ROUND(C252,0)</f>
        <v>0</v>
      </c>
      <c r="E730" s="277">
        <f>ROUND(C253,0)</f>
        <v>0</v>
      </c>
      <c r="F730" s="277">
        <f>ROUND(C254,0)</f>
        <v>0</v>
      </c>
      <c r="G730" s="277">
        <f>ROUND(C255,0)</f>
        <v>0</v>
      </c>
      <c r="H730" s="277">
        <f>ROUND(C256,0)</f>
        <v>0</v>
      </c>
      <c r="I730" s="277">
        <f>ROUND(C257,0)</f>
        <v>0</v>
      </c>
      <c r="J730" s="277">
        <f>ROUND(C258,0)</f>
        <v>0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0</v>
      </c>
      <c r="P730" s="277">
        <f>ROUND(C268,0)</f>
        <v>0</v>
      </c>
      <c r="Q730" s="277">
        <f>ROUND(C269,0)</f>
        <v>0</v>
      </c>
      <c r="R730" s="277">
        <f>ROUND(C270,0)</f>
        <v>0</v>
      </c>
      <c r="S730" s="277">
        <f>ROUND(C271,0)</f>
        <v>0</v>
      </c>
      <c r="T730" s="277">
        <f>ROUND(C272,0)</f>
        <v>10455223</v>
      </c>
      <c r="U730" s="277">
        <f>ROUND(C273,0)</f>
        <v>0</v>
      </c>
      <c r="V730" s="277">
        <f>ROUND(C274,0)</f>
        <v>0</v>
      </c>
      <c r="W730" s="277">
        <f>ROUND(C275,0)</f>
        <v>0</v>
      </c>
      <c r="X730" s="277">
        <f>ROUND(C276,0)</f>
        <v>0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0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0</v>
      </c>
      <c r="AI730" s="277">
        <f>ROUND(C306,0)</f>
        <v>0</v>
      </c>
      <c r="AJ730" s="277">
        <f>ROUND(C307,0)</f>
        <v>0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0</v>
      </c>
      <c r="AO730" s="277">
        <f>ROUND(C312,0)</f>
        <v>0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0</v>
      </c>
      <c r="AX730" s="277">
        <f>ROUND(C325,0)</f>
        <v>0</v>
      </c>
      <c r="AY730" s="277">
        <f>ROUND(C326,0)</f>
        <v>0</v>
      </c>
      <c r="AZ730" s="277">
        <f>ROUND(C327,0)</f>
        <v>0</v>
      </c>
      <c r="BA730" s="277">
        <f>ROUND(C328,0)</f>
        <v>0</v>
      </c>
      <c r="BB730" s="277">
        <f>ROUND(C332,0)</f>
        <v>0</v>
      </c>
      <c r="BC730" s="277"/>
      <c r="BD730" s="277"/>
      <c r="BE730" s="277">
        <f>ROUND(C337,0)</f>
        <v>10455223</v>
      </c>
      <c r="BF730" s="277">
        <f>ROUND(C336,0)</f>
        <v>0</v>
      </c>
      <c r="BG730" s="277"/>
      <c r="BH730" s="277"/>
      <c r="BI730" s="277">
        <f>ROUND(CE60,2)</f>
        <v>235.51</v>
      </c>
      <c r="BJ730" s="277">
        <f>ROUND(C359,0)</f>
        <v>1540500</v>
      </c>
      <c r="BK730" s="277">
        <f>ROUND(C360,0)</f>
        <v>52669312</v>
      </c>
      <c r="BL730" s="277">
        <f>ROUND(C364,0)</f>
        <v>0</v>
      </c>
      <c r="BM730" s="277">
        <f>ROUND(C365,0)</f>
        <v>1453722</v>
      </c>
      <c r="BN730" s="277">
        <f>ROUND(C366,0)</f>
        <v>0</v>
      </c>
      <c r="BO730" s="277">
        <f>ROUND(C370,0)</f>
        <v>0</v>
      </c>
      <c r="BP730" s="277">
        <f>ROUND(C371,0)</f>
        <v>0</v>
      </c>
      <c r="BQ730" s="277">
        <f>ROUND(C378,0)</f>
        <v>23749928</v>
      </c>
      <c r="BR730" s="277">
        <f>ROUND(C379,0)</f>
        <v>9667874</v>
      </c>
      <c r="BS730" s="277">
        <f>ROUND(C380,0)</f>
        <v>0</v>
      </c>
      <c r="BT730" s="277">
        <f>ROUND(C381,0)</f>
        <v>13471276</v>
      </c>
      <c r="BU730" s="277">
        <f>ROUND(C382,0)</f>
        <v>64268</v>
      </c>
      <c r="BV730" s="277">
        <f>ROUND(C383,0)</f>
        <v>4810969</v>
      </c>
      <c r="BW730" s="277">
        <f>ROUND(C384,0)</f>
        <v>945069</v>
      </c>
      <c r="BX730" s="277">
        <f>ROUND(C385,0)</f>
        <v>78496</v>
      </c>
      <c r="BY730" s="277">
        <f>ROUND(C386,0)</f>
        <v>0</v>
      </c>
      <c r="BZ730" s="277">
        <f>ROUND(C387,0)</f>
        <v>0</v>
      </c>
      <c r="CA730" s="277">
        <f>ROUND(C388,0)</f>
        <v>0</v>
      </c>
      <c r="CB730" s="277">
        <f>C363</f>
        <v>866247.83240062394</v>
      </c>
      <c r="CC730" s="277">
        <f>ROUND(C389,0)</f>
        <v>409657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020*2021*6010*A</v>
      </c>
      <c r="B734" s="277">
        <f>ROUND(C59,0)</f>
        <v>0</v>
      </c>
      <c r="C734" s="277">
        <f>ROUND(C60,2)</f>
        <v>0</v>
      </c>
      <c r="D734" s="277">
        <f>ROUND(C61,0)</f>
        <v>0</v>
      </c>
      <c r="E734" s="277">
        <f>ROUND(C62,0)</f>
        <v>0</v>
      </c>
      <c r="F734" s="277">
        <f>ROUND(C63,0)</f>
        <v>0</v>
      </c>
      <c r="G734" s="277">
        <f>ROUND(C64,0)</f>
        <v>0</v>
      </c>
      <c r="H734" s="277">
        <f>ROUND(C65,0)</f>
        <v>0</v>
      </c>
      <c r="I734" s="277">
        <f>ROUND(C66,0)</f>
        <v>0</v>
      </c>
      <c r="J734" s="277">
        <f>ROUND(C67,0)</f>
        <v>0</v>
      </c>
      <c r="K734" s="277">
        <f>ROUND(C68,0)</f>
        <v>0</v>
      </c>
      <c r="L734" s="277">
        <f>ROUND(C69,0)</f>
        <v>0</v>
      </c>
      <c r="M734" s="277">
        <f>ROUND(C70,0)</f>
        <v>0</v>
      </c>
      <c r="N734" s="277">
        <f>ROUND(C75,0)</f>
        <v>0</v>
      </c>
      <c r="O734" s="277">
        <f>ROUND(C73,0)</f>
        <v>0</v>
      </c>
      <c r="P734" s="277">
        <f>IF(C76&gt;0,ROUND(C76,0),0)</f>
        <v>0</v>
      </c>
      <c r="Q734" s="277">
        <f>IF(C77&gt;0,ROUND(C77,0),0)</f>
        <v>0</v>
      </c>
      <c r="R734" s="277">
        <f>IF(C78&gt;0,ROUND(C78,0),0)</f>
        <v>0</v>
      </c>
      <c r="S734" s="277">
        <f>IF(C79&gt;0,ROUND(C79,0),0)</f>
        <v>0</v>
      </c>
      <c r="T734" s="277">
        <f>IF(C80&gt;0,ROUND(C80,2),0)</f>
        <v>0</v>
      </c>
      <c r="U734" s="277"/>
      <c r="V734" s="277"/>
      <c r="W734" s="277"/>
      <c r="X734" s="277"/>
      <c r="Y734" s="277" t="e">
        <f>IF(M668&lt;&gt;0,ROUND(M668,0),0)</f>
        <v>#DIV/0!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">
      <c r="A735" s="209" t="str">
        <f>RIGHT($C$83,3)&amp;"*"&amp;RIGHT($C$82,4)&amp;"*"&amp;D$55&amp;"*"&amp;"A"</f>
        <v>020*2021*6030*A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 t="e">
        <f t="shared" ref="Y735:Y779" si="21">IF(M669&lt;&gt;0,ROUND(M669,0),0)</f>
        <v>#DIV/0!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">
      <c r="A736" s="209" t="str">
        <f>RIGHT($C$83,3)&amp;"*"&amp;RIGHT($C$82,4)&amp;"*"&amp;E$55&amp;"*"&amp;"A"</f>
        <v>020*2021*6070*A</v>
      </c>
      <c r="B736" s="277">
        <f>ROUND(E59,0)</f>
        <v>3212</v>
      </c>
      <c r="C736" s="279">
        <f>ROUND(E60,2)</f>
        <v>29.08</v>
      </c>
      <c r="D736" s="277">
        <f>ROUND(E61,0)</f>
        <v>2742566</v>
      </c>
      <c r="E736" s="277">
        <f>ROUND(E62,0)</f>
        <v>1113527</v>
      </c>
      <c r="F736" s="277">
        <f>ROUND(E63,0)</f>
        <v>0</v>
      </c>
      <c r="G736" s="277">
        <f>ROUND(E64,0)</f>
        <v>165514</v>
      </c>
      <c r="H736" s="277">
        <f>ROUND(E65,0)</f>
        <v>1877</v>
      </c>
      <c r="I736" s="277">
        <f>ROUND(E66,0)</f>
        <v>394658</v>
      </c>
      <c r="J736" s="277">
        <f>ROUND(E67,0)</f>
        <v>34121</v>
      </c>
      <c r="K736" s="277">
        <f>ROUND(E68,0)</f>
        <v>4142</v>
      </c>
      <c r="L736" s="277">
        <f>ROUND(E69,0)</f>
        <v>15723</v>
      </c>
      <c r="M736" s="277">
        <f>ROUND(E70,0)</f>
        <v>0</v>
      </c>
      <c r="N736" s="277">
        <f>ROUND(E75,0)</f>
        <v>3167500</v>
      </c>
      <c r="O736" s="277">
        <f>ROUND(E73,0)</f>
        <v>1540500</v>
      </c>
      <c r="P736" s="277">
        <f>IF(E76&gt;0,ROUND(E76,0),0)</f>
        <v>7543</v>
      </c>
      <c r="Q736" s="277">
        <f>IF(E77&gt;0,ROUND(E77,0),0)</f>
        <v>8902</v>
      </c>
      <c r="R736" s="277">
        <f>IF(E78&gt;0,ROUND(E78,0),0)</f>
        <v>0</v>
      </c>
      <c r="S736" s="277">
        <f>IF(E79&gt;0,ROUND(E79,0),0)</f>
        <v>48733</v>
      </c>
      <c r="T736" s="279">
        <f>IF(E80&gt;0,ROUND(E80,2),0)</f>
        <v>0</v>
      </c>
      <c r="U736" s="277"/>
      <c r="V736" s="278"/>
      <c r="W736" s="277"/>
      <c r="X736" s="277"/>
      <c r="Y736" s="277" t="e">
        <f t="shared" si="21"/>
        <v>#DIV/0!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">
      <c r="A737" s="209" t="str">
        <f>RIGHT($C$83,3)&amp;"*"&amp;RIGHT($C$82,4)&amp;"*"&amp;F$55&amp;"*"&amp;"A"</f>
        <v>020*2021*6100*A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 t="e">
        <f t="shared" si="21"/>
        <v>#DIV/0!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">
      <c r="A738" s="209" t="str">
        <f>RIGHT($C$83,3)&amp;"*"&amp;RIGHT($C$82,4)&amp;"*"&amp;G$55&amp;"*"&amp;"A"</f>
        <v>020*2021*6120*A</v>
      </c>
      <c r="B738" s="277">
        <f>ROUND(G59,0)</f>
        <v>0</v>
      </c>
      <c r="C738" s="279">
        <f>ROUND(G60,2)</f>
        <v>0</v>
      </c>
      <c r="D738" s="277">
        <f>ROUND(G61,0)</f>
        <v>0</v>
      </c>
      <c r="E738" s="277">
        <f>ROUND(G62,0)</f>
        <v>0</v>
      </c>
      <c r="F738" s="277">
        <f>ROUND(G63,0)</f>
        <v>0</v>
      </c>
      <c r="G738" s="277">
        <f>ROUND(G64,0)</f>
        <v>0</v>
      </c>
      <c r="H738" s="277">
        <f>ROUND(G65,0)</f>
        <v>0</v>
      </c>
      <c r="I738" s="277">
        <f>ROUND(G66,0)</f>
        <v>0</v>
      </c>
      <c r="J738" s="277">
        <f>ROUND(G67,0)</f>
        <v>0</v>
      </c>
      <c r="K738" s="277">
        <f>ROUND(G68,0)</f>
        <v>0</v>
      </c>
      <c r="L738" s="277">
        <f>ROUND(G69,0)</f>
        <v>0</v>
      </c>
      <c r="M738" s="277">
        <f>ROUND(G70,0)</f>
        <v>0</v>
      </c>
      <c r="N738" s="277">
        <f>ROUND(G75,0)</f>
        <v>0</v>
      </c>
      <c r="O738" s="277">
        <f>ROUND(G73,0)</f>
        <v>0</v>
      </c>
      <c r="P738" s="277">
        <f>IF(G76&gt;0,ROUND(G76,0),0)</f>
        <v>0</v>
      </c>
      <c r="Q738" s="277">
        <f>IF(G77&gt;0,ROUND(G77,0),0)</f>
        <v>0</v>
      </c>
      <c r="R738" s="277">
        <f>IF(G78&gt;0,ROUND(G78,0),0)</f>
        <v>0</v>
      </c>
      <c r="S738" s="277">
        <f>IF(G79&gt;0,ROUND(G79,0),0)</f>
        <v>0</v>
      </c>
      <c r="T738" s="279">
        <f>IF(G80&gt;0,ROUND(G80,2),0)</f>
        <v>0</v>
      </c>
      <c r="U738" s="277"/>
      <c r="V738" s="278"/>
      <c r="W738" s="277"/>
      <c r="X738" s="277"/>
      <c r="Y738" s="277" t="e">
        <f t="shared" si="21"/>
        <v>#DIV/0!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">
      <c r="A739" s="209" t="str">
        <f>RIGHT($C$83,3)&amp;"*"&amp;RIGHT($C$82,4)&amp;"*"&amp;H$55&amp;"*"&amp;"A"</f>
        <v>020*2021*6140*A</v>
      </c>
      <c r="B739" s="277">
        <f>ROUND(H59,0)</f>
        <v>0</v>
      </c>
      <c r="C739" s="279">
        <f>ROUND(H60,2)</f>
        <v>0</v>
      </c>
      <c r="D739" s="277">
        <f>ROUND(H61,0)</f>
        <v>0</v>
      </c>
      <c r="E739" s="277">
        <f>ROUND(H62,0)</f>
        <v>0</v>
      </c>
      <c r="F739" s="277">
        <f>ROUND(H63,0)</f>
        <v>0</v>
      </c>
      <c r="G739" s="277">
        <f>ROUND(H64,0)</f>
        <v>0</v>
      </c>
      <c r="H739" s="277">
        <f>ROUND(H65,0)</f>
        <v>0</v>
      </c>
      <c r="I739" s="277">
        <f>ROUND(H66,0)</f>
        <v>0</v>
      </c>
      <c r="J739" s="277">
        <f>ROUND(H67,0)</f>
        <v>0</v>
      </c>
      <c r="K739" s="277">
        <f>ROUND(H68,0)</f>
        <v>0</v>
      </c>
      <c r="L739" s="277">
        <f>ROUND(H69,0)</f>
        <v>0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0</v>
      </c>
      <c r="Q739" s="277">
        <f>IF(H77&gt;0,ROUND(H77,0),0)</f>
        <v>0</v>
      </c>
      <c r="R739" s="277">
        <f>IF(H78&gt;0,ROUND(H78,0),0)</f>
        <v>0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 t="e">
        <f t="shared" si="21"/>
        <v>#DIV/0!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">
      <c r="A740" s="209" t="str">
        <f>RIGHT($C$83,3)&amp;"*"&amp;RIGHT($C$82,4)&amp;"*"&amp;I$55&amp;"*"&amp;"A"</f>
        <v>020*2021*6150*A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 t="e">
        <f t="shared" si="21"/>
        <v>#DIV/0!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">
      <c r="A741" s="209" t="str">
        <f>RIGHT($C$83,3)&amp;"*"&amp;RIGHT($C$82,4)&amp;"*"&amp;J$55&amp;"*"&amp;"A"</f>
        <v>020*2021*6170*A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 t="e">
        <f t="shared" si="21"/>
        <v>#DIV/0!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">
      <c r="A742" s="209" t="str">
        <f>RIGHT($C$83,3)&amp;"*"&amp;RIGHT($C$82,4)&amp;"*"&amp;K$55&amp;"*"&amp;"A"</f>
        <v>020*2021*6200*A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 t="e">
        <f t="shared" si="21"/>
        <v>#DIV/0!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">
      <c r="A743" s="209" t="str">
        <f>RIGHT($C$83,3)&amp;"*"&amp;RIGHT($C$82,4)&amp;"*"&amp;L$55&amp;"*"&amp;"A"</f>
        <v>020*2021*6210*A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 t="e">
        <f t="shared" si="21"/>
        <v>#DIV/0!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">
      <c r="A744" s="209" t="str">
        <f>RIGHT($C$83,3)&amp;"*"&amp;RIGHT($C$82,4)&amp;"*"&amp;M$55&amp;"*"&amp;"A"</f>
        <v>020*2021*6330*A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 t="e">
        <f t="shared" si="21"/>
        <v>#DIV/0!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">
      <c r="A745" s="209" t="str">
        <f>RIGHT($C$83,3)&amp;"*"&amp;RIGHT($C$82,4)&amp;"*"&amp;N$55&amp;"*"&amp;"A"</f>
        <v>020*2021*6400*A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4603</v>
      </c>
      <c r="T745" s="279">
        <f>IF(N80&gt;0,ROUND(N80,2),0)</f>
        <v>0</v>
      </c>
      <c r="U745" s="277"/>
      <c r="V745" s="278"/>
      <c r="W745" s="277"/>
      <c r="X745" s="277"/>
      <c r="Y745" s="277" t="e">
        <f t="shared" si="21"/>
        <v>#DIV/0!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">
      <c r="A746" s="209" t="str">
        <f>RIGHT($C$83,3)&amp;"*"&amp;RIGHT($C$82,4)&amp;"*"&amp;O$55&amp;"*"&amp;"A"</f>
        <v>020*2021*7010*A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 t="e">
        <f t="shared" si="21"/>
        <v>#DIV/0!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">
      <c r="A747" s="209" t="str">
        <f>RIGHT($C$83,3)&amp;"*"&amp;RIGHT($C$82,4)&amp;"*"&amp;P$55&amp;"*"&amp;"A"</f>
        <v>020*2021*7020*A</v>
      </c>
      <c r="B747" s="277">
        <f>ROUND(P59,0)</f>
        <v>598267</v>
      </c>
      <c r="C747" s="279">
        <f>ROUND(P60,2)</f>
        <v>42.84</v>
      </c>
      <c r="D747" s="277">
        <f>ROUND(P61,0)</f>
        <v>3551579</v>
      </c>
      <c r="E747" s="277">
        <f>ROUND(P62,0)</f>
        <v>1401578</v>
      </c>
      <c r="F747" s="277">
        <f>ROUND(P63,0)</f>
        <v>0</v>
      </c>
      <c r="G747" s="277">
        <f>ROUND(P64,0)</f>
        <v>10419468</v>
      </c>
      <c r="H747" s="277">
        <f>ROUND(P65,0)</f>
        <v>41132</v>
      </c>
      <c r="I747" s="277">
        <f>ROUND(P66,0)</f>
        <v>1940495</v>
      </c>
      <c r="J747" s="277">
        <f>ROUND(P67,0)</f>
        <v>496191</v>
      </c>
      <c r="K747" s="277">
        <f>ROUND(P68,0)</f>
        <v>72051</v>
      </c>
      <c r="L747" s="277">
        <f>ROUND(P69,0)</f>
        <v>-3120</v>
      </c>
      <c r="M747" s="277">
        <f>ROUND(P70,0)</f>
        <v>0</v>
      </c>
      <c r="N747" s="277">
        <f>ROUND(P75,0)</f>
        <v>21608807</v>
      </c>
      <c r="O747" s="277">
        <f>ROUND(P73,0)</f>
        <v>0</v>
      </c>
      <c r="P747" s="277">
        <f>IF(P76&gt;0,ROUND(P76,0),0)</f>
        <v>19488</v>
      </c>
      <c r="Q747" s="277">
        <f>IF(P77&gt;0,ROUND(P77,0),0)</f>
        <v>0</v>
      </c>
      <c r="R747" s="277">
        <f>IF(P78&gt;0,ROUND(P78,0),0)</f>
        <v>0</v>
      </c>
      <c r="S747" s="277">
        <f>IF(P79&gt;0,ROUND(P79,0),0)</f>
        <v>110213</v>
      </c>
      <c r="T747" s="279">
        <f>IF(P80&gt;0,ROUND(P80,2),0)</f>
        <v>42.84</v>
      </c>
      <c r="U747" s="277"/>
      <c r="V747" s="278"/>
      <c r="W747" s="277"/>
      <c r="X747" s="277"/>
      <c r="Y747" s="277" t="e">
        <f t="shared" si="21"/>
        <v>#DIV/0!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">
      <c r="A748" s="209" t="str">
        <f>RIGHT($C$83,3)&amp;"*"&amp;RIGHT($C$82,4)&amp;"*"&amp;Q$55&amp;"*"&amp;"A"</f>
        <v>020*2021*7030*A</v>
      </c>
      <c r="B748" s="277">
        <f>ROUND(Q59,0)</f>
        <v>582160</v>
      </c>
      <c r="C748" s="279">
        <f>ROUND(Q60,2)</f>
        <v>25.23</v>
      </c>
      <c r="D748" s="277">
        <f>ROUND(Q61,0)</f>
        <v>2484758</v>
      </c>
      <c r="E748" s="277">
        <f>ROUND(Q62,0)</f>
        <v>994030</v>
      </c>
      <c r="F748" s="277">
        <f>ROUND(Q63,0)</f>
        <v>0</v>
      </c>
      <c r="G748" s="277">
        <f>ROUND(Q64,0)</f>
        <v>286629</v>
      </c>
      <c r="H748" s="277">
        <f>ROUND(Q65,0)</f>
        <v>626</v>
      </c>
      <c r="I748" s="277">
        <f>ROUND(Q66,0)</f>
        <v>85509</v>
      </c>
      <c r="J748" s="277">
        <f>ROUND(Q67,0)</f>
        <v>34641</v>
      </c>
      <c r="K748" s="277">
        <f>ROUND(Q68,0)</f>
        <v>0</v>
      </c>
      <c r="L748" s="277">
        <f>ROUND(Q69,0)</f>
        <v>5725</v>
      </c>
      <c r="M748" s="277">
        <f>ROUND(Q70,0)</f>
        <v>0</v>
      </c>
      <c r="N748" s="277">
        <f>ROUND(Q75,0)</f>
        <v>5632189</v>
      </c>
      <c r="O748" s="277">
        <f>ROUND(Q73,0)</f>
        <v>0</v>
      </c>
      <c r="P748" s="277">
        <f>IF(Q76&gt;0,ROUND(Q76,0),0)</f>
        <v>9402</v>
      </c>
      <c r="Q748" s="277">
        <f>IF(Q77&gt;0,ROUND(Q77,0),0)</f>
        <v>0</v>
      </c>
      <c r="R748" s="277">
        <f>IF(Q78&gt;0,ROUND(Q78,0),0)</f>
        <v>0</v>
      </c>
      <c r="S748" s="277">
        <f>IF(Q79&gt;0,ROUND(Q79,0),0)</f>
        <v>0</v>
      </c>
      <c r="T748" s="279">
        <f>IF(Q80&gt;0,ROUND(Q80,2),0)</f>
        <v>25.23</v>
      </c>
      <c r="U748" s="277"/>
      <c r="V748" s="278"/>
      <c r="W748" s="277"/>
      <c r="X748" s="277"/>
      <c r="Y748" s="277" t="e">
        <f t="shared" si="21"/>
        <v>#DIV/0!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">
      <c r="A749" s="209" t="str">
        <f>RIGHT($C$83,3)&amp;"*"&amp;RIGHT($C$82,4)&amp;"*"&amp;R$55&amp;"*"&amp;"A"</f>
        <v>020*2021*7040*A</v>
      </c>
      <c r="B749" s="277">
        <f>ROUND(R59,0)</f>
        <v>511160</v>
      </c>
      <c r="C749" s="279">
        <f>ROUND(R60,2)</f>
        <v>21.4</v>
      </c>
      <c r="D749" s="277">
        <f>ROUND(R61,0)</f>
        <v>4162075</v>
      </c>
      <c r="E749" s="277">
        <f>ROUND(R62,0)</f>
        <v>1734012</v>
      </c>
      <c r="F749" s="277">
        <f>ROUND(R63,0)</f>
        <v>0</v>
      </c>
      <c r="G749" s="277">
        <f>ROUND(R64,0)</f>
        <v>482845</v>
      </c>
      <c r="H749" s="277">
        <f>ROUND(R65,0)</f>
        <v>3758</v>
      </c>
      <c r="I749" s="277">
        <f>ROUND(R66,0)</f>
        <v>113279</v>
      </c>
      <c r="J749" s="277">
        <f>ROUND(R67,0)</f>
        <v>49163</v>
      </c>
      <c r="K749" s="277">
        <f>ROUND(R68,0)</f>
        <v>0</v>
      </c>
      <c r="L749" s="277">
        <f>ROUND(R69,0)</f>
        <v>312181</v>
      </c>
      <c r="M749" s="277">
        <f>ROUND(R70,0)</f>
        <v>0</v>
      </c>
      <c r="N749" s="277">
        <f>ROUND(R75,0)</f>
        <v>434759</v>
      </c>
      <c r="O749" s="277">
        <f>ROUND(R73,0)</f>
        <v>0</v>
      </c>
      <c r="P749" s="277">
        <f>IF(R76&gt;0,ROUND(R76,0),0)</f>
        <v>6833</v>
      </c>
      <c r="Q749" s="277">
        <f>IF(R77&gt;0,ROUND(R77,0),0)</f>
        <v>0</v>
      </c>
      <c r="R749" s="277">
        <f>IF(R78&gt;0,ROUND(R78,0),0)</f>
        <v>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 t="e">
        <f t="shared" si="21"/>
        <v>#DIV/0!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">
      <c r="A750" s="209" t="str">
        <f>RIGHT($C$83,3)&amp;"*"&amp;RIGHT($C$82,4)&amp;"*"&amp;S$55&amp;"*"&amp;"A"</f>
        <v>020*2021*7050*A</v>
      </c>
      <c r="B750" s="277"/>
      <c r="C750" s="279">
        <f>ROUND(S60,2)</f>
        <v>17.02</v>
      </c>
      <c r="D750" s="277">
        <f>ROUND(S61,0)</f>
        <v>654092</v>
      </c>
      <c r="E750" s="277">
        <f>ROUND(S62,0)</f>
        <v>262035</v>
      </c>
      <c r="F750" s="277">
        <f>ROUND(S63,0)</f>
        <v>0</v>
      </c>
      <c r="G750" s="277">
        <f>ROUND(S64,0)</f>
        <v>345367</v>
      </c>
      <c r="H750" s="277">
        <f>ROUND(S65,0)</f>
        <v>1444</v>
      </c>
      <c r="I750" s="277">
        <f>ROUND(S66,0)</f>
        <v>652832</v>
      </c>
      <c r="J750" s="277">
        <f>ROUND(S67,0)</f>
        <v>16161</v>
      </c>
      <c r="K750" s="277">
        <f>ROUND(S68,0)</f>
        <v>0</v>
      </c>
      <c r="L750" s="277">
        <f>ROUND(S69,0)</f>
        <v>3019</v>
      </c>
      <c r="M750" s="277">
        <f>ROUND(S70,0)</f>
        <v>0</v>
      </c>
      <c r="N750" s="277">
        <f>ROUND(S75,0)</f>
        <v>0</v>
      </c>
      <c r="O750" s="277">
        <f>ROUND(S73,0)</f>
        <v>0</v>
      </c>
      <c r="P750" s="277">
        <f>IF(S76&gt;0,ROUND(S76,0),0)</f>
        <v>5427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129108</v>
      </c>
      <c r="T750" s="279">
        <f>IF(S80&gt;0,ROUND(S80,2),0)</f>
        <v>17.02</v>
      </c>
      <c r="U750" s="277"/>
      <c r="V750" s="278"/>
      <c r="W750" s="277"/>
      <c r="X750" s="277"/>
      <c r="Y750" s="277" t="e">
        <f t="shared" si="21"/>
        <v>#DIV/0!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">
      <c r="A751" s="209" t="str">
        <f>RIGHT($C$83,3)&amp;"*"&amp;RIGHT($C$82,4)&amp;"*"&amp;T$55&amp;"*"&amp;"A"</f>
        <v>020*2021*7060*A</v>
      </c>
      <c r="B751" s="277"/>
      <c r="C751" s="279">
        <f>ROUND(T60,2)</f>
        <v>8.5299999999999994</v>
      </c>
      <c r="D751" s="277">
        <f>ROUND(T61,0)</f>
        <v>883519</v>
      </c>
      <c r="E751" s="277">
        <f>ROUND(T62,0)</f>
        <v>366760</v>
      </c>
      <c r="F751" s="277">
        <f>ROUND(T63,0)</f>
        <v>0</v>
      </c>
      <c r="G751" s="277">
        <f>ROUND(T64,0)</f>
        <v>183525</v>
      </c>
      <c r="H751" s="277">
        <f>ROUND(T65,0)</f>
        <v>293</v>
      </c>
      <c r="I751" s="277">
        <f>ROUND(T66,0)</f>
        <v>79856</v>
      </c>
      <c r="J751" s="277">
        <f>ROUND(T67,0)</f>
        <v>0</v>
      </c>
      <c r="K751" s="277">
        <f>ROUND(T68,0)</f>
        <v>0</v>
      </c>
      <c r="L751" s="277">
        <f>ROUND(T69,0)</f>
        <v>1464</v>
      </c>
      <c r="M751" s="277">
        <f>ROUND(T70,0)</f>
        <v>0</v>
      </c>
      <c r="N751" s="277">
        <f>ROUND(T75,0)</f>
        <v>3842468</v>
      </c>
      <c r="O751" s="277">
        <f>ROUND(T73,0)</f>
        <v>0</v>
      </c>
      <c r="P751" s="277">
        <f>IF(T76&gt;0,ROUND(T76,0),0)</f>
        <v>0</v>
      </c>
      <c r="Q751" s="277">
        <f>IF(T77&gt;0,ROUND(T77,0),0)</f>
        <v>2378</v>
      </c>
      <c r="R751" s="277">
        <f>IF(T78&gt;0,ROUND(T78,0),0)</f>
        <v>0</v>
      </c>
      <c r="S751" s="277">
        <f>IF(T79&gt;0,ROUND(T79,0),0)</f>
        <v>0</v>
      </c>
      <c r="T751" s="279">
        <f>IF(T80&gt;0,ROUND(T80,2),0)</f>
        <v>8.5299999999999994</v>
      </c>
      <c r="U751" s="277"/>
      <c r="V751" s="278"/>
      <c r="W751" s="277"/>
      <c r="X751" s="277"/>
      <c r="Y751" s="277" t="e">
        <f t="shared" si="21"/>
        <v>#DIV/0!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">
      <c r="A752" s="209" t="str">
        <f>RIGHT($C$83,3)&amp;"*"&amp;RIGHT($C$82,4)&amp;"*"&amp;U$55&amp;"*"&amp;"A"</f>
        <v>020*2021*7070*A</v>
      </c>
      <c r="B752" s="277">
        <f>ROUND(U59,0)</f>
        <v>0</v>
      </c>
      <c r="C752" s="279">
        <f>ROUND(U60,2)</f>
        <v>0</v>
      </c>
      <c r="D752" s="277">
        <f>ROUND(U61,0)</f>
        <v>0</v>
      </c>
      <c r="E752" s="277">
        <f>ROUND(U62,0)</f>
        <v>0</v>
      </c>
      <c r="F752" s="277">
        <f>ROUND(U63,0)</f>
        <v>0</v>
      </c>
      <c r="G752" s="277">
        <f>ROUND(U64,0)</f>
        <v>0</v>
      </c>
      <c r="H752" s="277">
        <f>ROUND(U65,0)</f>
        <v>0</v>
      </c>
      <c r="I752" s="277">
        <f>ROUND(U66,0)</f>
        <v>0</v>
      </c>
      <c r="J752" s="277">
        <f>ROUND(U67,0)</f>
        <v>0</v>
      </c>
      <c r="K752" s="277">
        <f>ROUND(U68,0)</f>
        <v>0</v>
      </c>
      <c r="L752" s="277">
        <f>ROUND(U69,0)</f>
        <v>0</v>
      </c>
      <c r="M752" s="277">
        <f>ROUND(U70,0)</f>
        <v>0</v>
      </c>
      <c r="N752" s="277">
        <f>ROUND(U75,0)</f>
        <v>0</v>
      </c>
      <c r="O752" s="277">
        <f>ROUND(U73,0)</f>
        <v>0</v>
      </c>
      <c r="P752" s="277">
        <f>IF(U76&gt;0,ROUND(U76,0),0)</f>
        <v>11654</v>
      </c>
      <c r="Q752" s="277">
        <f>IF(U77&gt;0,ROUND(U77,0),0)</f>
        <v>0</v>
      </c>
      <c r="R752" s="277">
        <f>IF(U78&gt;0,ROUND(U78,0),0)</f>
        <v>0</v>
      </c>
      <c r="S752" s="277">
        <f>IF(U79&gt;0,ROUND(U79,0),0)</f>
        <v>168</v>
      </c>
      <c r="T752" s="279">
        <f>IF(U80&gt;0,ROUND(U80,2),0)</f>
        <v>0</v>
      </c>
      <c r="U752" s="277"/>
      <c r="V752" s="278"/>
      <c r="W752" s="277"/>
      <c r="X752" s="277"/>
      <c r="Y752" s="277" t="e">
        <f t="shared" si="21"/>
        <v>#DIV/0!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">
      <c r="A753" s="209" t="str">
        <f>RIGHT($C$83,3)&amp;"*"&amp;RIGHT($C$82,4)&amp;"*"&amp;V$55&amp;"*"&amp;"A"</f>
        <v>020*2021*7110*A</v>
      </c>
      <c r="B753" s="277">
        <f>ROUND(V59,0)</f>
        <v>0</v>
      </c>
      <c r="C753" s="279">
        <f>ROUND(V60,2)</f>
        <v>0</v>
      </c>
      <c r="D753" s="277">
        <f>ROUND(V61,0)</f>
        <v>0</v>
      </c>
      <c r="E753" s="277">
        <f>ROUND(V62,0)</f>
        <v>0</v>
      </c>
      <c r="F753" s="277">
        <f>ROUND(V63,0)</f>
        <v>0</v>
      </c>
      <c r="G753" s="277">
        <f>ROUND(V64,0)</f>
        <v>0</v>
      </c>
      <c r="H753" s="277">
        <f>ROUND(V65,0)</f>
        <v>0</v>
      </c>
      <c r="I753" s="277">
        <f>ROUND(V66,0)</f>
        <v>0</v>
      </c>
      <c r="J753" s="277">
        <f>ROUND(V67,0)</f>
        <v>0</v>
      </c>
      <c r="K753" s="277">
        <f>ROUND(V68,0)</f>
        <v>0</v>
      </c>
      <c r="L753" s="277">
        <f>ROUND(V69,0)</f>
        <v>0</v>
      </c>
      <c r="M753" s="277">
        <f>ROUND(V70,0)</f>
        <v>0</v>
      </c>
      <c r="N753" s="277">
        <f>ROUND(V75,0)</f>
        <v>0</v>
      </c>
      <c r="O753" s="277">
        <f>ROUND(V73,0)</f>
        <v>0</v>
      </c>
      <c r="P753" s="277">
        <f>IF(V76&gt;0,ROUND(V76,0),0)</f>
        <v>0</v>
      </c>
      <c r="Q753" s="277">
        <f>IF(V77&gt;0,ROUND(V77,0),0)</f>
        <v>0</v>
      </c>
      <c r="R753" s="277">
        <f>IF(V78&gt;0,ROUND(V78,0),0)</f>
        <v>0</v>
      </c>
      <c r="S753" s="277">
        <f>IF(V79&gt;0,ROUND(V79,0),0)</f>
        <v>0</v>
      </c>
      <c r="T753" s="279">
        <f>IF(V80&gt;0,ROUND(V80,2),0)</f>
        <v>0</v>
      </c>
      <c r="U753" s="277"/>
      <c r="V753" s="278"/>
      <c r="W753" s="277"/>
      <c r="X753" s="277"/>
      <c r="Y753" s="277" t="e">
        <f t="shared" si="21"/>
        <v>#DIV/0!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">
      <c r="A754" s="209" t="str">
        <f>RIGHT($C$83,3)&amp;"*"&amp;RIGHT($C$82,4)&amp;"*"&amp;W$55&amp;"*"&amp;"A"</f>
        <v>020*2021*7120*A</v>
      </c>
      <c r="B754" s="277">
        <f>ROUND(W59,0)</f>
        <v>0</v>
      </c>
      <c r="C754" s="279">
        <f>ROUND(W60,2)</f>
        <v>0</v>
      </c>
      <c r="D754" s="277">
        <f>ROUND(W61,0)</f>
        <v>0</v>
      </c>
      <c r="E754" s="277">
        <f>ROUND(W62,0)</f>
        <v>0</v>
      </c>
      <c r="F754" s="277">
        <f>ROUND(W63,0)</f>
        <v>0</v>
      </c>
      <c r="G754" s="277">
        <f>ROUND(W64,0)</f>
        <v>0</v>
      </c>
      <c r="H754" s="277">
        <f>ROUND(W65,0)</f>
        <v>0</v>
      </c>
      <c r="I754" s="277">
        <f>ROUND(W66,0)</f>
        <v>0</v>
      </c>
      <c r="J754" s="277">
        <f>ROUND(W67,0)</f>
        <v>7777</v>
      </c>
      <c r="K754" s="277">
        <f>ROUND(W68,0)</f>
        <v>0</v>
      </c>
      <c r="L754" s="277">
        <f>ROUND(W69,0)</f>
        <v>0</v>
      </c>
      <c r="M754" s="277">
        <f>ROUND(W70,0)</f>
        <v>0</v>
      </c>
      <c r="N754" s="277">
        <f>ROUND(W75,0)</f>
        <v>0</v>
      </c>
      <c r="O754" s="277">
        <f>ROUND(W73,0)</f>
        <v>0</v>
      </c>
      <c r="P754" s="277">
        <f>IF(W76&gt;0,ROUND(W76,0),0)</f>
        <v>3673</v>
      </c>
      <c r="Q754" s="277">
        <f>IF(W77&gt;0,ROUND(W77,0),0)</f>
        <v>0</v>
      </c>
      <c r="R754" s="277">
        <f>IF(W78&gt;0,ROUND(W78,0),0)</f>
        <v>0</v>
      </c>
      <c r="S754" s="277">
        <f>IF(W79&gt;0,ROUND(W79,0),0)</f>
        <v>0</v>
      </c>
      <c r="T754" s="279">
        <f>IF(W80&gt;0,ROUND(W80,2),0)</f>
        <v>0</v>
      </c>
      <c r="U754" s="277"/>
      <c r="V754" s="278"/>
      <c r="W754" s="277"/>
      <c r="X754" s="277"/>
      <c r="Y754" s="277" t="e">
        <f t="shared" si="21"/>
        <v>#DIV/0!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">
      <c r="A755" s="209" t="str">
        <f>RIGHT($C$83,3)&amp;"*"&amp;RIGHT($C$82,4)&amp;"*"&amp;X$55&amp;"*"&amp;"A"</f>
        <v>020*2021*7130*A</v>
      </c>
      <c r="B755" s="277">
        <f>ROUND(X59,0)</f>
        <v>0</v>
      </c>
      <c r="C755" s="279">
        <f>ROUND(X60,2)</f>
        <v>0</v>
      </c>
      <c r="D755" s="277">
        <f>ROUND(X61,0)</f>
        <v>0</v>
      </c>
      <c r="E755" s="277">
        <f>ROUND(X62,0)</f>
        <v>0</v>
      </c>
      <c r="F755" s="277">
        <f>ROUND(X63,0)</f>
        <v>0</v>
      </c>
      <c r="G755" s="277">
        <f>ROUND(X64,0)</f>
        <v>0</v>
      </c>
      <c r="H755" s="277">
        <f>ROUND(X65,0)</f>
        <v>0</v>
      </c>
      <c r="I755" s="277">
        <f>ROUND(X66,0)</f>
        <v>0</v>
      </c>
      <c r="J755" s="277">
        <f>ROUND(X67,0)</f>
        <v>0</v>
      </c>
      <c r="K755" s="277">
        <f>ROUND(X68,0)</f>
        <v>0</v>
      </c>
      <c r="L755" s="277">
        <f>ROUND(X69,0)</f>
        <v>0</v>
      </c>
      <c r="M755" s="277">
        <f>ROUND(X70,0)</f>
        <v>0</v>
      </c>
      <c r="N755" s="277">
        <f>ROUND(X75,0)</f>
        <v>0</v>
      </c>
      <c r="O755" s="277">
        <f>ROUND(X73,0)</f>
        <v>0</v>
      </c>
      <c r="P755" s="277">
        <f>IF(X76&gt;0,ROUND(X76,0),0)</f>
        <v>0</v>
      </c>
      <c r="Q755" s="277">
        <f>IF(X77&gt;0,ROUND(X77,0),0)</f>
        <v>0</v>
      </c>
      <c r="R755" s="277">
        <f>IF(X78&gt;0,ROUND(X78,0),0)</f>
        <v>0</v>
      </c>
      <c r="S755" s="277">
        <f>IF(X79&gt;0,ROUND(X79,0),0)</f>
        <v>0</v>
      </c>
      <c r="T755" s="279">
        <f>IF(X80&gt;0,ROUND(X80,2),0)</f>
        <v>0</v>
      </c>
      <c r="U755" s="277"/>
      <c r="V755" s="278"/>
      <c r="W755" s="277"/>
      <c r="X755" s="277"/>
      <c r="Y755" s="277" t="e">
        <f t="shared" si="21"/>
        <v>#DIV/0!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">
      <c r="A756" s="209" t="str">
        <f>RIGHT($C$83,3)&amp;"*"&amp;RIGHT($C$82,4)&amp;"*"&amp;Y$55&amp;"*"&amp;"A"</f>
        <v>020*2021*7140*A</v>
      </c>
      <c r="B756" s="277">
        <f>ROUND(Y59,0)</f>
        <v>0</v>
      </c>
      <c r="C756" s="279">
        <f>ROUND(Y60,2)</f>
        <v>14.51</v>
      </c>
      <c r="D756" s="277">
        <f>ROUND(Y61,0)</f>
        <v>1292916</v>
      </c>
      <c r="E756" s="277">
        <f>ROUND(Y62,0)</f>
        <v>527679</v>
      </c>
      <c r="F756" s="277">
        <f>ROUND(Y63,0)</f>
        <v>0</v>
      </c>
      <c r="G756" s="277">
        <f>ROUND(Y64,0)</f>
        <v>583658</v>
      </c>
      <c r="H756" s="277">
        <f>ROUND(Y65,0)</f>
        <v>409</v>
      </c>
      <c r="I756" s="277">
        <f>ROUND(Y66,0)</f>
        <v>306608</v>
      </c>
      <c r="J756" s="277">
        <f>ROUND(Y67,0)</f>
        <v>243228</v>
      </c>
      <c r="K756" s="277">
        <f>ROUND(Y68,0)</f>
        <v>2302</v>
      </c>
      <c r="L756" s="277">
        <f>ROUND(Y69,0)</f>
        <v>5334</v>
      </c>
      <c r="M756" s="277">
        <f>ROUND(Y70,0)</f>
        <v>0</v>
      </c>
      <c r="N756" s="277">
        <f>ROUND(Y75,0)</f>
        <v>6037551</v>
      </c>
      <c r="O756" s="277">
        <f>ROUND(Y73,0)</f>
        <v>0</v>
      </c>
      <c r="P756" s="277">
        <f>IF(Y76&gt;0,ROUND(Y76,0),0)</f>
        <v>33883</v>
      </c>
      <c r="Q756" s="277">
        <f>IF(Y77&gt;0,ROUND(Y77,0),0)</f>
        <v>0</v>
      </c>
      <c r="R756" s="277">
        <f>IF(Y78&gt;0,ROUND(Y78,0),0)</f>
        <v>0</v>
      </c>
      <c r="S756" s="277">
        <f>IF(Y79&gt;0,ROUND(Y79,0),0)</f>
        <v>117101</v>
      </c>
      <c r="T756" s="279">
        <f>IF(Y80&gt;0,ROUND(Y80,2),0)</f>
        <v>14.51</v>
      </c>
      <c r="U756" s="277"/>
      <c r="V756" s="278"/>
      <c r="W756" s="277"/>
      <c r="X756" s="277"/>
      <c r="Y756" s="277" t="e">
        <f t="shared" si="21"/>
        <v>#DIV/0!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">
      <c r="A757" s="209" t="str">
        <f>RIGHT($C$83,3)&amp;"*"&amp;RIGHT($C$82,4)&amp;"*"&amp;Z$55&amp;"*"&amp;"A"</f>
        <v>020*2021*7150*A</v>
      </c>
      <c r="B757" s="277">
        <f>ROUND(Z59,0)</f>
        <v>0</v>
      </c>
      <c r="C757" s="279">
        <f>ROUND(Z60,2)</f>
        <v>17.11</v>
      </c>
      <c r="D757" s="277">
        <f>ROUND(Z61,0)</f>
        <v>2194390</v>
      </c>
      <c r="E757" s="277">
        <f>ROUND(Z62,0)</f>
        <v>893837</v>
      </c>
      <c r="F757" s="277">
        <f>ROUND(Z63,0)</f>
        <v>0</v>
      </c>
      <c r="G757" s="277">
        <f>ROUND(Z64,0)</f>
        <v>100866</v>
      </c>
      <c r="H757" s="277">
        <f>ROUND(Z65,0)</f>
        <v>744</v>
      </c>
      <c r="I757" s="277">
        <f>ROUND(Z66,0)</f>
        <v>843274</v>
      </c>
      <c r="J757" s="277">
        <f>ROUND(Z67,0)</f>
        <v>0</v>
      </c>
      <c r="K757" s="277">
        <f>ROUND(Z68,0)</f>
        <v>0</v>
      </c>
      <c r="L757" s="277">
        <f>ROUND(Z69,0)</f>
        <v>3683</v>
      </c>
      <c r="M757" s="277">
        <f>ROUND(Z70,0)</f>
        <v>0</v>
      </c>
      <c r="N757" s="277">
        <f>ROUND(Z75,0)</f>
        <v>8518687</v>
      </c>
      <c r="O757" s="277">
        <f>ROUND(Z73,0)</f>
        <v>0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17.11</v>
      </c>
      <c r="U757" s="277"/>
      <c r="V757" s="278"/>
      <c r="W757" s="277"/>
      <c r="X757" s="277"/>
      <c r="Y757" s="277" t="e">
        <f t="shared" si="21"/>
        <v>#DIV/0!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">
      <c r="A758" s="209" t="str">
        <f>RIGHT($C$83,3)&amp;"*"&amp;RIGHT($C$82,4)&amp;"*"&amp;AA$55&amp;"*"&amp;"A"</f>
        <v>020*2021*7160*A</v>
      </c>
      <c r="B758" s="277">
        <f>ROUND(AA59,0)</f>
        <v>0</v>
      </c>
      <c r="C758" s="279">
        <f>ROUND(AA60,2)</f>
        <v>0</v>
      </c>
      <c r="D758" s="277">
        <f>ROUND(AA61,0)</f>
        <v>0</v>
      </c>
      <c r="E758" s="277">
        <f>ROUND(AA62,0)</f>
        <v>0</v>
      </c>
      <c r="F758" s="277">
        <f>ROUND(AA63,0)</f>
        <v>0</v>
      </c>
      <c r="G758" s="277">
        <f>ROUND(AA64,0)</f>
        <v>0</v>
      </c>
      <c r="H758" s="277">
        <f>ROUND(AA65,0)</f>
        <v>0</v>
      </c>
      <c r="I758" s="277">
        <f>ROUND(AA66,0)</f>
        <v>0</v>
      </c>
      <c r="J758" s="277">
        <f>ROUND(AA67,0)</f>
        <v>3006</v>
      </c>
      <c r="K758" s="277">
        <f>ROUND(AA68,0)</f>
        <v>0</v>
      </c>
      <c r="L758" s="277">
        <f>ROUND(AA69,0)</f>
        <v>0</v>
      </c>
      <c r="M758" s="277">
        <f>ROUND(AA70,0)</f>
        <v>0</v>
      </c>
      <c r="N758" s="277">
        <f>ROUND(AA75,0)</f>
        <v>0</v>
      </c>
      <c r="O758" s="277">
        <f>ROUND(AA73,0)</f>
        <v>0</v>
      </c>
      <c r="P758" s="277">
        <f>IF(AA76&gt;0,ROUND(AA76,0),0)</f>
        <v>0</v>
      </c>
      <c r="Q758" s="277">
        <f>IF(AA77&gt;0,ROUND(AA77,0),0)</f>
        <v>0</v>
      </c>
      <c r="R758" s="277">
        <f>IF(AA78&gt;0,ROUND(AA78,0),0)</f>
        <v>0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 t="e">
        <f t="shared" si="21"/>
        <v>#DIV/0!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">
      <c r="A759" s="209" t="str">
        <f>RIGHT($C$83,3)&amp;"*"&amp;RIGHT($C$82,4)&amp;"*"&amp;AB$55&amp;"*"&amp;"A"</f>
        <v>020*2021*7170*A</v>
      </c>
      <c r="B759" s="277"/>
      <c r="C759" s="279">
        <f>ROUND(AB60,2)</f>
        <v>0.13</v>
      </c>
      <c r="D759" s="277">
        <f>ROUND(AB61,0)</f>
        <v>11028</v>
      </c>
      <c r="E759" s="277">
        <f>ROUND(AB62,0)</f>
        <v>4177</v>
      </c>
      <c r="F759" s="277">
        <f>ROUND(AB63,0)</f>
        <v>0</v>
      </c>
      <c r="G759" s="277">
        <f>ROUND(AB64,0)</f>
        <v>245017</v>
      </c>
      <c r="H759" s="277">
        <f>ROUND(AB65,0)</f>
        <v>1518</v>
      </c>
      <c r="I759" s="277">
        <f>ROUND(AB66,0)</f>
        <v>1256</v>
      </c>
      <c r="J759" s="277">
        <f>ROUND(AB67,0)</f>
        <v>0</v>
      </c>
      <c r="K759" s="277">
        <f>ROUND(AB68,0)</f>
        <v>0</v>
      </c>
      <c r="L759" s="277">
        <f>ROUND(AB69,0)</f>
        <v>10251</v>
      </c>
      <c r="M759" s="277">
        <f>ROUND(AB70,0)</f>
        <v>0</v>
      </c>
      <c r="N759" s="277">
        <f>ROUND(AB75,0)</f>
        <v>686129</v>
      </c>
      <c r="O759" s="277">
        <f>ROUND(AB73,0)</f>
        <v>0</v>
      </c>
      <c r="P759" s="277">
        <f>IF(AB76&gt;0,ROUND(AB76,0),0)</f>
        <v>4623</v>
      </c>
      <c r="Q759" s="277">
        <f>IF(AB77&gt;0,ROUND(AB77,0),0)</f>
        <v>0</v>
      </c>
      <c r="R759" s="277">
        <f>IF(AB78&gt;0,ROUND(AB78,0),0)</f>
        <v>0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 t="e">
        <f t="shared" si="21"/>
        <v>#DIV/0!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">
      <c r="A760" s="209" t="str">
        <f>RIGHT($C$83,3)&amp;"*"&amp;RIGHT($C$82,4)&amp;"*"&amp;AC$55&amp;"*"&amp;"A"</f>
        <v>020*2021*7180*A</v>
      </c>
      <c r="B760" s="277">
        <f>ROUND(AC59,0)</f>
        <v>0</v>
      </c>
      <c r="C760" s="279">
        <f>ROUND(AC60,2)</f>
        <v>4.34</v>
      </c>
      <c r="D760" s="277">
        <f>ROUND(AC61,0)</f>
        <v>433861</v>
      </c>
      <c r="E760" s="277">
        <f>ROUND(AC62,0)</f>
        <v>182243</v>
      </c>
      <c r="F760" s="277">
        <f>ROUND(AC63,0)</f>
        <v>0</v>
      </c>
      <c r="G760" s="277">
        <f>ROUND(AC64,0)</f>
        <v>61474</v>
      </c>
      <c r="H760" s="277">
        <f>ROUND(AC65,0)</f>
        <v>0</v>
      </c>
      <c r="I760" s="277">
        <f>ROUND(AC66,0)</f>
        <v>23895</v>
      </c>
      <c r="J760" s="277">
        <f>ROUND(AC67,0)</f>
        <v>0</v>
      </c>
      <c r="K760" s="277">
        <f>ROUND(AC68,0)</f>
        <v>0</v>
      </c>
      <c r="L760" s="277">
        <f>ROUND(AC69,0)</f>
        <v>769</v>
      </c>
      <c r="M760" s="277">
        <f>ROUND(AC70,0)</f>
        <v>0</v>
      </c>
      <c r="N760" s="277">
        <f>ROUND(AC75,0)</f>
        <v>64904</v>
      </c>
      <c r="O760" s="277">
        <f>ROUND(AC73,0)</f>
        <v>0</v>
      </c>
      <c r="P760" s="277">
        <f>IF(AC76&gt;0,ROUND(AC76,0),0)</f>
        <v>743</v>
      </c>
      <c r="Q760" s="277">
        <f>IF(AC77&gt;0,ROUND(AC77,0),0)</f>
        <v>0</v>
      </c>
      <c r="R760" s="277">
        <f>IF(AC78&gt;0,ROUND(AC78,0),0)</f>
        <v>0</v>
      </c>
      <c r="S760" s="277">
        <f>IF(AC79&gt;0,ROUND(AC79,0),0)</f>
        <v>0</v>
      </c>
      <c r="T760" s="279">
        <f>IF(AC80&gt;0,ROUND(AC80,2),0)</f>
        <v>4.34</v>
      </c>
      <c r="U760" s="277"/>
      <c r="V760" s="278"/>
      <c r="W760" s="277"/>
      <c r="X760" s="277"/>
      <c r="Y760" s="277" t="e">
        <f t="shared" si="21"/>
        <v>#DIV/0!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">
      <c r="A761" s="209" t="str">
        <f>RIGHT($C$83,3)&amp;"*"&amp;RIGHT($C$82,4)&amp;"*"&amp;AD$55&amp;"*"&amp;"A"</f>
        <v>020*2021*7190*A</v>
      </c>
      <c r="B761" s="277">
        <f>ROUND(AD59,0)</f>
        <v>0</v>
      </c>
      <c r="C761" s="279">
        <f>ROUND(AD60,2)</f>
        <v>0</v>
      </c>
      <c r="D761" s="277">
        <f>ROUND(AD61,0)</f>
        <v>0</v>
      </c>
      <c r="E761" s="277">
        <f>ROUND(AD62,0)</f>
        <v>0</v>
      </c>
      <c r="F761" s="277">
        <f>ROUND(AD63,0)</f>
        <v>0</v>
      </c>
      <c r="G761" s="277">
        <f>ROUND(AD64,0)</f>
        <v>0</v>
      </c>
      <c r="H761" s="277">
        <f>ROUND(AD65,0)</f>
        <v>0</v>
      </c>
      <c r="I761" s="277">
        <f>ROUND(AD66,0)</f>
        <v>0</v>
      </c>
      <c r="J761" s="277">
        <f>ROUND(AD67,0)</f>
        <v>0</v>
      </c>
      <c r="K761" s="277">
        <f>ROUND(AD68,0)</f>
        <v>0</v>
      </c>
      <c r="L761" s="277">
        <f>ROUND(AD69,0)</f>
        <v>0</v>
      </c>
      <c r="M761" s="277">
        <f>ROUND(AD70,0)</f>
        <v>0</v>
      </c>
      <c r="N761" s="277">
        <f>ROUND(AD75,0)</f>
        <v>0</v>
      </c>
      <c r="O761" s="277">
        <f>ROUND(AD73,0)</f>
        <v>0</v>
      </c>
      <c r="P761" s="277">
        <f>IF(AD76&gt;0,ROUND(AD76,0),0)</f>
        <v>0</v>
      </c>
      <c r="Q761" s="277">
        <f>IF(AD77&gt;0,ROUND(AD77,0),0)</f>
        <v>0</v>
      </c>
      <c r="R761" s="277">
        <f>IF(AD78&gt;0,ROUND(AD78,0),0)</f>
        <v>0</v>
      </c>
      <c r="S761" s="277">
        <f>IF(AD79&gt;0,ROUND(AD79,0),0)</f>
        <v>0</v>
      </c>
      <c r="T761" s="279">
        <f>IF(AD80&gt;0,ROUND(AD80,2),0)</f>
        <v>0</v>
      </c>
      <c r="U761" s="277"/>
      <c r="V761" s="278"/>
      <c r="W761" s="277"/>
      <c r="X761" s="277"/>
      <c r="Y761" s="277" t="e">
        <f t="shared" si="21"/>
        <v>#DIV/0!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">
      <c r="A762" s="209" t="str">
        <f>RIGHT($C$83,3)&amp;"*"&amp;RIGHT($C$82,4)&amp;"*"&amp;AE$55&amp;"*"&amp;"A"</f>
        <v>020*2021*7200*A</v>
      </c>
      <c r="B762" s="277">
        <f>ROUND(AE59,0)</f>
        <v>0</v>
      </c>
      <c r="C762" s="279">
        <f>ROUND(AE60,2)</f>
        <v>0</v>
      </c>
      <c r="D762" s="277">
        <f>ROUND(AE61,0)</f>
        <v>0</v>
      </c>
      <c r="E762" s="277">
        <f>ROUND(AE62,0)</f>
        <v>0</v>
      </c>
      <c r="F762" s="277">
        <f>ROUND(AE63,0)</f>
        <v>0</v>
      </c>
      <c r="G762" s="277">
        <f>ROUND(AE64,0)</f>
        <v>0</v>
      </c>
      <c r="H762" s="277">
        <f>ROUND(AE65,0)</f>
        <v>0</v>
      </c>
      <c r="I762" s="277">
        <f>ROUND(AE66,0)</f>
        <v>0</v>
      </c>
      <c r="J762" s="277">
        <f>ROUND(AE67,0)</f>
        <v>0</v>
      </c>
      <c r="K762" s="277">
        <f>ROUND(AE68,0)</f>
        <v>0</v>
      </c>
      <c r="L762" s="277">
        <f>ROUND(AE69,0)</f>
        <v>0</v>
      </c>
      <c r="M762" s="277">
        <f>ROUND(AE70,0)</f>
        <v>0</v>
      </c>
      <c r="N762" s="277">
        <f>ROUND(AE75,0)</f>
        <v>0</v>
      </c>
      <c r="O762" s="277">
        <f>ROUND(AE73,0)</f>
        <v>0</v>
      </c>
      <c r="P762" s="277">
        <f>IF(AE76&gt;0,ROUND(AE76,0),0)</f>
        <v>0</v>
      </c>
      <c r="Q762" s="277">
        <f>IF(AE77&gt;0,ROUND(AE77,0),0)</f>
        <v>0</v>
      </c>
      <c r="R762" s="277">
        <f>IF(AE78&gt;0,ROUND(AE78,0),0)</f>
        <v>0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 t="e">
        <f t="shared" si="21"/>
        <v>#DIV/0!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">
      <c r="A763" s="209" t="str">
        <f>RIGHT($C$83,3)&amp;"*"&amp;RIGHT($C$82,4)&amp;"*"&amp;AF$55&amp;"*"&amp;"A"</f>
        <v>020*2021*7220*A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 t="e">
        <f t="shared" si="21"/>
        <v>#DIV/0!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">
      <c r="A764" s="209" t="str">
        <f>RIGHT($C$83,3)&amp;"*"&amp;RIGHT($C$82,4)&amp;"*"&amp;AG$55&amp;"*"&amp;"A"</f>
        <v>020*2021*7230*A</v>
      </c>
      <c r="B764" s="277">
        <f>ROUND(AG59,0)</f>
        <v>60351</v>
      </c>
      <c r="C764" s="279">
        <f>ROUND(AG60,2)</f>
        <v>44.39</v>
      </c>
      <c r="D764" s="277">
        <f>ROUND(AG61,0)</f>
        <v>4428195</v>
      </c>
      <c r="E764" s="277">
        <f>ROUND(AG62,0)</f>
        <v>1808071</v>
      </c>
      <c r="F764" s="277">
        <f>ROUND(AG63,0)</f>
        <v>0</v>
      </c>
      <c r="G764" s="277">
        <f>ROUND(AG64,0)</f>
        <v>741613</v>
      </c>
      <c r="H764" s="277">
        <f>ROUND(AG65,0)</f>
        <v>7219</v>
      </c>
      <c r="I764" s="277">
        <f>ROUND(AG66,0)</f>
        <v>367031</v>
      </c>
      <c r="J764" s="277">
        <f>ROUND(AG67,0)</f>
        <v>53257</v>
      </c>
      <c r="K764" s="277">
        <f>ROUND(AG68,0)</f>
        <v>0</v>
      </c>
      <c r="L764" s="277">
        <f>ROUND(AG69,0)</f>
        <v>7555</v>
      </c>
      <c r="M764" s="277">
        <f>ROUND(AG70,0)</f>
        <v>0</v>
      </c>
      <c r="N764" s="277">
        <f>ROUND(AG75,0)</f>
        <v>4216818</v>
      </c>
      <c r="O764" s="277">
        <f>ROUND(AG73,0)</f>
        <v>0</v>
      </c>
      <c r="P764" s="277">
        <f>IF(AG76&gt;0,ROUND(AG76,0),0)</f>
        <v>14792</v>
      </c>
      <c r="Q764" s="277">
        <f>IF(AG77&gt;0,ROUND(AG77,0),0)</f>
        <v>610</v>
      </c>
      <c r="R764" s="277">
        <f>IF(AG78&gt;0,ROUND(AG78,0),0)</f>
        <v>0</v>
      </c>
      <c r="S764" s="277">
        <f>IF(AG79&gt;0,ROUND(AG79,0),0)</f>
        <v>89577</v>
      </c>
      <c r="T764" s="279">
        <f>IF(AG80&gt;0,ROUND(AG80,2),0)</f>
        <v>44.39</v>
      </c>
      <c r="U764" s="277"/>
      <c r="V764" s="278"/>
      <c r="W764" s="277"/>
      <c r="X764" s="277"/>
      <c r="Y764" s="277" t="e">
        <f t="shared" si="21"/>
        <v>#DIV/0!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">
      <c r="A765" s="209" t="str">
        <f>RIGHT($C$83,3)&amp;"*"&amp;RIGHT($C$82,4)&amp;"*"&amp;AH$55&amp;"*"&amp;"A"</f>
        <v>020*2021*7240*A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 t="e">
        <f t="shared" si="21"/>
        <v>#DIV/0!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">
      <c r="A766" s="209" t="str">
        <f>RIGHT($C$83,3)&amp;"*"&amp;RIGHT($C$82,4)&amp;"*"&amp;AI$55&amp;"*"&amp;"A"</f>
        <v>020*2021*7250*A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 t="e">
        <f t="shared" si="21"/>
        <v>#DIV/0!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">
      <c r="A767" s="209" t="str">
        <f>RIGHT($C$83,3)&amp;"*"&amp;RIGHT($C$82,4)&amp;"*"&amp;AJ$55&amp;"*"&amp;"A"</f>
        <v>020*2021*7260*A</v>
      </c>
      <c r="B767" s="277">
        <f>ROUND(AJ59,0)</f>
        <v>0</v>
      </c>
      <c r="C767" s="279">
        <f>ROUND(AJ60,2)</f>
        <v>0</v>
      </c>
      <c r="D767" s="277">
        <f>ROUND(AJ61,0)</f>
        <v>0</v>
      </c>
      <c r="E767" s="277">
        <f>ROUND(AJ62,0)</f>
        <v>0</v>
      </c>
      <c r="F767" s="277">
        <f>ROUND(AJ63,0)</f>
        <v>0</v>
      </c>
      <c r="G767" s="277">
        <f>ROUND(AJ64,0)</f>
        <v>0</v>
      </c>
      <c r="H767" s="277">
        <f>ROUND(AJ65,0)</f>
        <v>0</v>
      </c>
      <c r="I767" s="277">
        <f>ROUND(AJ66,0)</f>
        <v>0</v>
      </c>
      <c r="J767" s="277">
        <f>ROUND(AJ67,0)</f>
        <v>0</v>
      </c>
      <c r="K767" s="277">
        <f>ROUND(AJ68,0)</f>
        <v>0</v>
      </c>
      <c r="L767" s="277">
        <f>ROUND(AJ69,0)</f>
        <v>0</v>
      </c>
      <c r="M767" s="277">
        <f>ROUND(AJ70,0)</f>
        <v>0</v>
      </c>
      <c r="N767" s="277">
        <f>ROUND(AJ75,0)</f>
        <v>0</v>
      </c>
      <c r="O767" s="277">
        <f>ROUND(AJ73,0)</f>
        <v>0</v>
      </c>
      <c r="P767" s="277">
        <f>IF(AJ76&gt;0,ROUND(AJ76,0),0)</f>
        <v>0</v>
      </c>
      <c r="Q767" s="277">
        <f>IF(AJ77&gt;0,ROUND(AJ77,0),0)</f>
        <v>0</v>
      </c>
      <c r="R767" s="277">
        <f>IF(AJ78&gt;0,ROUND(AJ78,0),0)</f>
        <v>0</v>
      </c>
      <c r="S767" s="277">
        <f>IF(AJ79&gt;0,ROUND(AJ79,0),0)</f>
        <v>0</v>
      </c>
      <c r="T767" s="279">
        <f>IF(AJ80&gt;0,ROUND(AJ80,2),0)</f>
        <v>0</v>
      </c>
      <c r="U767" s="277"/>
      <c r="V767" s="278"/>
      <c r="W767" s="277"/>
      <c r="X767" s="277"/>
      <c r="Y767" s="277" t="e">
        <f t="shared" si="21"/>
        <v>#DIV/0!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">
      <c r="A768" s="209" t="str">
        <f>RIGHT($C$83,3)&amp;"*"&amp;RIGHT($C$82,4)&amp;"*"&amp;AK$55&amp;"*"&amp;"A"</f>
        <v>020*2021*7310*A</v>
      </c>
      <c r="B768" s="277">
        <f>ROUND(AK59,0)</f>
        <v>0</v>
      </c>
      <c r="C768" s="279">
        <f>ROUND(AK60,2)</f>
        <v>0</v>
      </c>
      <c r="D768" s="277">
        <f>ROUND(AK61,0)</f>
        <v>0</v>
      </c>
      <c r="E768" s="277">
        <f>ROUND(AK62,0)</f>
        <v>0</v>
      </c>
      <c r="F768" s="277">
        <f>ROUND(AK63,0)</f>
        <v>0</v>
      </c>
      <c r="G768" s="277">
        <f>ROUND(AK64,0)</f>
        <v>0</v>
      </c>
      <c r="H768" s="277">
        <f>ROUND(AK65,0)</f>
        <v>0</v>
      </c>
      <c r="I768" s="277">
        <f>ROUND(AK66,0)</f>
        <v>0</v>
      </c>
      <c r="J768" s="277">
        <f>ROUND(AK67,0)</f>
        <v>0</v>
      </c>
      <c r="K768" s="277">
        <f>ROUND(AK68,0)</f>
        <v>0</v>
      </c>
      <c r="L768" s="277">
        <f>ROUND(AK69,0)</f>
        <v>0</v>
      </c>
      <c r="M768" s="277">
        <f>ROUND(AK70,0)</f>
        <v>0</v>
      </c>
      <c r="N768" s="277">
        <f>ROUND(AK75,0)</f>
        <v>0</v>
      </c>
      <c r="O768" s="277">
        <f>ROUND(AK73,0)</f>
        <v>0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 t="e">
        <f t="shared" si="21"/>
        <v>#DIV/0!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">
      <c r="A769" s="209" t="str">
        <f>RIGHT($C$83,3)&amp;"*"&amp;RIGHT($C$82,4)&amp;"*"&amp;AL$55&amp;"*"&amp;"A"</f>
        <v>020*2021*7320*A</v>
      </c>
      <c r="B769" s="277">
        <f>ROUND(AL59,0)</f>
        <v>0</v>
      </c>
      <c r="C769" s="279">
        <f>ROUND(AL60,2)</f>
        <v>0</v>
      </c>
      <c r="D769" s="277">
        <f>ROUND(AL61,0)</f>
        <v>0</v>
      </c>
      <c r="E769" s="277">
        <f>ROUND(AL62,0)</f>
        <v>0</v>
      </c>
      <c r="F769" s="277">
        <f>ROUND(AL63,0)</f>
        <v>0</v>
      </c>
      <c r="G769" s="277">
        <f>ROUND(AL64,0)</f>
        <v>0</v>
      </c>
      <c r="H769" s="277">
        <f>ROUND(AL65,0)</f>
        <v>0</v>
      </c>
      <c r="I769" s="277">
        <f>ROUND(AL66,0)</f>
        <v>0</v>
      </c>
      <c r="J769" s="277">
        <f>ROUND(AL67,0)</f>
        <v>0</v>
      </c>
      <c r="K769" s="277">
        <f>ROUND(AL68,0)</f>
        <v>0</v>
      </c>
      <c r="L769" s="277">
        <f>ROUND(AL69,0)</f>
        <v>0</v>
      </c>
      <c r="M769" s="277">
        <f>ROUND(AL70,0)</f>
        <v>0</v>
      </c>
      <c r="N769" s="277">
        <f>ROUND(AL75,0)</f>
        <v>0</v>
      </c>
      <c r="O769" s="277">
        <f>ROUND(AL73,0)</f>
        <v>0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 t="e">
        <f t="shared" si="21"/>
        <v>#DIV/0!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">
      <c r="A770" s="209" t="str">
        <f>RIGHT($C$83,3)&amp;"*"&amp;RIGHT($C$82,4)&amp;"*"&amp;AM$55&amp;"*"&amp;"A"</f>
        <v>020*2021*7330*A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 t="e">
        <f t="shared" si="21"/>
        <v>#DIV/0!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">
      <c r="A771" s="209" t="str">
        <f>RIGHT($C$83,3)&amp;"*"&amp;RIGHT($C$82,4)&amp;"*"&amp;AN$55&amp;"*"&amp;"A"</f>
        <v>020*2021*7340*A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 t="e">
        <f t="shared" si="21"/>
        <v>#DIV/0!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">
      <c r="A772" s="209" t="str">
        <f>RIGHT($C$83,3)&amp;"*"&amp;RIGHT($C$82,4)&amp;"*"&amp;AO$55&amp;"*"&amp;"A"</f>
        <v>020*2021*7350*A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5958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 t="e">
        <f t="shared" si="21"/>
        <v>#DIV/0!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">
      <c r="A773" s="209" t="str">
        <f>RIGHT($C$83,3)&amp;"*"&amp;RIGHT($C$82,4)&amp;"*"&amp;AP$55&amp;"*"&amp;"A"</f>
        <v>020*2021*7380*A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 t="e">
        <f t="shared" si="21"/>
        <v>#DIV/0!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">
      <c r="A774" s="209" t="str">
        <f>RIGHT($C$83,3)&amp;"*"&amp;RIGHT($C$82,4)&amp;"*"&amp;AQ$55&amp;"*"&amp;"A"</f>
        <v>020*2021*7390*A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 t="e">
        <f t="shared" si="21"/>
        <v>#DIV/0!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">
      <c r="A775" s="209" t="str">
        <f>RIGHT($C$83,3)&amp;"*"&amp;RIGHT($C$82,4)&amp;"*"&amp;AR$55&amp;"*"&amp;"A"</f>
        <v>020*2021*7400*A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 t="e">
        <f t="shared" si="21"/>
        <v>#DIV/0!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">
      <c r="A776" s="209" t="str">
        <f>RIGHT($C$83,3)&amp;"*"&amp;RIGHT($C$82,4)&amp;"*"&amp;AS$55&amp;"*"&amp;"A"</f>
        <v>020*2021*7410*A</v>
      </c>
      <c r="B776" s="277">
        <f>ROUND(AS59,0)</f>
        <v>0</v>
      </c>
      <c r="C776" s="279">
        <f>ROUND(AS60,2)</f>
        <v>0</v>
      </c>
      <c r="D776" s="277">
        <f>ROUND(AS61,0)</f>
        <v>0</v>
      </c>
      <c r="E776" s="277">
        <f>ROUND(AS62,0)</f>
        <v>0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</v>
      </c>
      <c r="U776" s="277"/>
      <c r="V776" s="278"/>
      <c r="W776" s="277"/>
      <c r="X776" s="277"/>
      <c r="Y776" s="277" t="e">
        <f t="shared" si="21"/>
        <v>#DIV/0!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">
      <c r="A777" s="209" t="str">
        <f>RIGHT($C$83,3)&amp;"*"&amp;RIGHT($C$82,4)&amp;"*"&amp;AT$55&amp;"*"&amp;"A"</f>
        <v>020*2021*7420*A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 t="e">
        <f t="shared" si="21"/>
        <v>#DIV/0!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">
      <c r="A778" s="209" t="str">
        <f>RIGHT($C$83,3)&amp;"*"&amp;RIGHT($C$82,4)&amp;"*"&amp;AU$55&amp;"*"&amp;"A"</f>
        <v>020*2021*7430*A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 t="e">
        <f t="shared" si="21"/>
        <v>#DIV/0!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">
      <c r="A779" s="209" t="str">
        <f>RIGHT($C$83,3)&amp;"*"&amp;RIGHT($C$82,4)&amp;"*"&amp;AV$55&amp;"*"&amp;"A"</f>
        <v>020*2021*7490*A</v>
      </c>
      <c r="B779" s="277"/>
      <c r="C779" s="279">
        <f>ROUND(AV60,2)</f>
        <v>0</v>
      </c>
      <c r="D779" s="277">
        <f>ROUND(AV61,0)</f>
        <v>0</v>
      </c>
      <c r="E779" s="277">
        <f>ROUND(AV62,0)</f>
        <v>0</v>
      </c>
      <c r="F779" s="277">
        <f>ROUND(AV63,0)</f>
        <v>0</v>
      </c>
      <c r="G779" s="277">
        <f>ROUND(AV64,0)</f>
        <v>0</v>
      </c>
      <c r="H779" s="277">
        <f>ROUND(AV65,0)</f>
        <v>0</v>
      </c>
      <c r="I779" s="277">
        <f>ROUND(AV66,0)</f>
        <v>0</v>
      </c>
      <c r="J779" s="277">
        <f>ROUND(AV67,0)</f>
        <v>0</v>
      </c>
      <c r="K779" s="277">
        <f>ROUND(AV68,0)</f>
        <v>0</v>
      </c>
      <c r="L779" s="277">
        <f>ROUND(AV69,0)</f>
        <v>0</v>
      </c>
      <c r="M779" s="277">
        <f>ROUND(AV70,0)</f>
        <v>0</v>
      </c>
      <c r="N779" s="277">
        <f>ROUND(AV75,0)</f>
        <v>0</v>
      </c>
      <c r="O779" s="277">
        <f>ROUND(AV73,0)</f>
        <v>0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0</v>
      </c>
      <c r="U779" s="277"/>
      <c r="V779" s="278"/>
      <c r="W779" s="277"/>
      <c r="X779" s="277"/>
      <c r="Y779" s="277" t="e">
        <f t="shared" si="21"/>
        <v>#DIV/0!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">
      <c r="A780" s="209" t="str">
        <f>RIGHT($C$83,3)&amp;"*"&amp;RIGHT($C$82,4)&amp;"*"&amp;AW$55&amp;"*"&amp;"A"</f>
        <v>020*2021*8200*A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">
      <c r="A781" s="209" t="str">
        <f>RIGHT($C$83,3)&amp;"*"&amp;RIGHT($C$82,4)&amp;"*"&amp;AX$55&amp;"*"&amp;"A"</f>
        <v>020*2021*8310*A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">
      <c r="A782" s="209" t="str">
        <f>RIGHT($C$83,3)&amp;"*"&amp;RIGHT($C$82,4)&amp;"*"&amp;AY$55&amp;"*"&amp;"A"</f>
        <v>020*2021*8320*A</v>
      </c>
      <c r="B782" s="277">
        <f>ROUND(AY59,0)</f>
        <v>11890</v>
      </c>
      <c r="C782" s="279">
        <f>ROUND(AY60,2)</f>
        <v>6.59</v>
      </c>
      <c r="D782" s="277">
        <f>ROUND(AY61,0)</f>
        <v>404002</v>
      </c>
      <c r="E782" s="277">
        <f>ROUND(AY62,0)</f>
        <v>170176</v>
      </c>
      <c r="F782" s="277">
        <f>ROUND(AY63,0)</f>
        <v>0</v>
      </c>
      <c r="G782" s="277">
        <f>ROUND(AY64,0)</f>
        <v>-152139</v>
      </c>
      <c r="H782" s="277">
        <f>ROUND(AY65,0)</f>
        <v>1182</v>
      </c>
      <c r="I782" s="277">
        <f>ROUND(AY66,0)</f>
        <v>677</v>
      </c>
      <c r="J782" s="277">
        <f>ROUND(AY67,0)</f>
        <v>7524</v>
      </c>
      <c r="K782" s="277">
        <f>ROUND(AY68,0)</f>
        <v>0</v>
      </c>
      <c r="L782" s="277">
        <f>ROUND(AY69,0)</f>
        <v>552</v>
      </c>
      <c r="M782" s="277">
        <f>ROUND(AY70,0)</f>
        <v>0</v>
      </c>
      <c r="N782" s="277"/>
      <c r="O782" s="277"/>
      <c r="P782" s="277">
        <f>IF(AY76&gt;0,ROUND(AY76,0),0)</f>
        <v>14784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">
      <c r="A783" s="209" t="str">
        <f>RIGHT($C$83,3)&amp;"*"&amp;RIGHT($C$82,4)&amp;"*"&amp;AZ$55&amp;"*"&amp;"A"</f>
        <v>020*2021*8330*A</v>
      </c>
      <c r="B783" s="277">
        <f>ROUND(AZ59,0)</f>
        <v>0</v>
      </c>
      <c r="C783" s="279">
        <f>ROUND(AZ60,2)</f>
        <v>0</v>
      </c>
      <c r="D783" s="277">
        <f>ROUND(AZ61,0)</f>
        <v>0</v>
      </c>
      <c r="E783" s="277">
        <f>ROUND(AZ62,0)</f>
        <v>0</v>
      </c>
      <c r="F783" s="277">
        <f>ROUND(AZ63,0)</f>
        <v>0</v>
      </c>
      <c r="G783" s="277">
        <f>ROUND(AZ64,0)</f>
        <v>0</v>
      </c>
      <c r="H783" s="277">
        <f>ROUND(AZ65,0)</f>
        <v>0</v>
      </c>
      <c r="I783" s="277">
        <f>ROUND(AZ66,0)</f>
        <v>0</v>
      </c>
      <c r="J783" s="277">
        <f>ROUND(AZ67,0)</f>
        <v>0</v>
      </c>
      <c r="K783" s="277">
        <f>ROUND(AZ68,0)</f>
        <v>0</v>
      </c>
      <c r="L783" s="277">
        <f>ROUND(AZ69,0)</f>
        <v>0</v>
      </c>
      <c r="M783" s="277">
        <f>ROUND(AZ70,0)</f>
        <v>0</v>
      </c>
      <c r="N783" s="277"/>
      <c r="O783" s="277"/>
      <c r="P783" s="277">
        <f>IF(AZ76&gt;0,ROUND(AZ76,0),0)</f>
        <v>0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">
      <c r="A784" s="209" t="str">
        <f>RIGHT($C$83,3)&amp;"*"&amp;RIGHT($C$82,4)&amp;"*"&amp;BA$55&amp;"*"&amp;"A"</f>
        <v>020*2021*8350*A</v>
      </c>
      <c r="B784" s="277">
        <f>ROUND(BA59,0)</f>
        <v>0</v>
      </c>
      <c r="C784" s="279">
        <f>ROUND(BA60,2)</f>
        <v>0</v>
      </c>
      <c r="D784" s="277">
        <f>ROUND(BA61,0)</f>
        <v>0</v>
      </c>
      <c r="E784" s="277">
        <f>ROUND(BA62,0)</f>
        <v>0</v>
      </c>
      <c r="F784" s="277">
        <f>ROUND(BA63,0)</f>
        <v>0</v>
      </c>
      <c r="G784" s="277">
        <f>ROUND(BA64,0)</f>
        <v>0</v>
      </c>
      <c r="H784" s="277">
        <f>ROUND(BA65,0)</f>
        <v>0</v>
      </c>
      <c r="I784" s="277">
        <f>ROUND(BA66,0)</f>
        <v>0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">
      <c r="A785" s="209" t="str">
        <f>RIGHT($C$83,3)&amp;"*"&amp;RIGHT($C$82,4)&amp;"*"&amp;BB$55&amp;"*"&amp;"A"</f>
        <v>020*2021*8360*A</v>
      </c>
      <c r="B785" s="277"/>
      <c r="C785" s="279">
        <f>ROUND(BB60,2)</f>
        <v>0</v>
      </c>
      <c r="D785" s="277">
        <f>ROUND(BB61,0)</f>
        <v>0</v>
      </c>
      <c r="E785" s="277">
        <f>ROUND(BB62,0)</f>
        <v>0</v>
      </c>
      <c r="F785" s="277">
        <f>ROUND(BB63,0)</f>
        <v>0</v>
      </c>
      <c r="G785" s="277">
        <f>ROUND(BB64,0)</f>
        <v>0</v>
      </c>
      <c r="H785" s="277">
        <f>ROUND(BB65,0)</f>
        <v>0</v>
      </c>
      <c r="I785" s="277">
        <f>ROUND(BB66,0)</f>
        <v>0</v>
      </c>
      <c r="J785" s="277">
        <f>ROUND(BB67,0)</f>
        <v>0</v>
      </c>
      <c r="K785" s="277">
        <f>ROUND(BB68,0)</f>
        <v>0</v>
      </c>
      <c r="L785" s="277">
        <f>ROUND(BB69,0)</f>
        <v>0</v>
      </c>
      <c r="M785" s="277">
        <f>ROUND(BB70,0)</f>
        <v>0</v>
      </c>
      <c r="N785" s="277"/>
      <c r="O785" s="277"/>
      <c r="P785" s="277">
        <f>IF(BB76&gt;0,ROUND(BB76,0),0)</f>
        <v>0</v>
      </c>
      <c r="Q785" s="277">
        <f>IF(BB77&gt;0,ROUND(BB77,0),0)</f>
        <v>0</v>
      </c>
      <c r="R785" s="277">
        <f>IF(BB78&gt;0,ROUND(BB78,0),0)</f>
        <v>0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">
      <c r="A786" s="209" t="str">
        <f>RIGHT($C$83,3)&amp;"*"&amp;RIGHT($C$82,4)&amp;"*"&amp;BC$55&amp;"*"&amp;"A"</f>
        <v>020*2021*8370*A</v>
      </c>
      <c r="B786" s="277"/>
      <c r="C786" s="279">
        <f>ROUND(BC60,2)</f>
        <v>0</v>
      </c>
      <c r="D786" s="277">
        <f>ROUND(BC61,0)</f>
        <v>0</v>
      </c>
      <c r="E786" s="277">
        <f>ROUND(BC62,0)</f>
        <v>0</v>
      </c>
      <c r="F786" s="277">
        <f>ROUND(BC63,0)</f>
        <v>0</v>
      </c>
      <c r="G786" s="277">
        <f>ROUND(BC64,0)</f>
        <v>0</v>
      </c>
      <c r="H786" s="277">
        <f>ROUND(BC65,0)</f>
        <v>0</v>
      </c>
      <c r="I786" s="277">
        <f>ROUND(BC66,0)</f>
        <v>0</v>
      </c>
      <c r="J786" s="277">
        <f>ROUND(BC67,0)</f>
        <v>0</v>
      </c>
      <c r="K786" s="277">
        <f>ROUND(BC68,0)</f>
        <v>0</v>
      </c>
      <c r="L786" s="277">
        <f>ROUND(BC69,0)</f>
        <v>0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">
      <c r="A787" s="209" t="str">
        <f>RIGHT($C$83,3)&amp;"*"&amp;RIGHT($C$82,4)&amp;"*"&amp;BD$55&amp;"*"&amp;"A"</f>
        <v>020*2021*8420*A</v>
      </c>
      <c r="B787" s="277"/>
      <c r="C787" s="279">
        <f>ROUND(BD60,2)</f>
        <v>0</v>
      </c>
      <c r="D787" s="277">
        <f>ROUND(BD61,0)</f>
        <v>0</v>
      </c>
      <c r="E787" s="277">
        <f>ROUND(BD62,0)</f>
        <v>0</v>
      </c>
      <c r="F787" s="277">
        <f>ROUND(BD63,0)</f>
        <v>0</v>
      </c>
      <c r="G787" s="277">
        <f>ROUND(BD64,0)</f>
        <v>0</v>
      </c>
      <c r="H787" s="277">
        <f>ROUND(BD65,0)</f>
        <v>0</v>
      </c>
      <c r="I787" s="277">
        <f>ROUND(BD66,0)</f>
        <v>0</v>
      </c>
      <c r="J787" s="277">
        <f>ROUND(BD67,0)</f>
        <v>0</v>
      </c>
      <c r="K787" s="277">
        <f>ROUND(BD68,0)</f>
        <v>0</v>
      </c>
      <c r="L787" s="277">
        <f>ROUND(BD69,0)</f>
        <v>0</v>
      </c>
      <c r="M787" s="277">
        <f>ROUND(BD70,0)</f>
        <v>0</v>
      </c>
      <c r="N787" s="277"/>
      <c r="O787" s="277"/>
      <c r="P787" s="277">
        <f>IF(BD76&gt;0,ROUND(BD76,0),0)</f>
        <v>0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">
      <c r="A788" s="209" t="str">
        <f>RIGHT($C$83,3)&amp;"*"&amp;RIGHT($C$82,4)&amp;"*"&amp;BE$55&amp;"*"&amp;"A"</f>
        <v>020*2021*8430*A</v>
      </c>
      <c r="B788" s="277">
        <f>ROUND(BE59,0)</f>
        <v>200711</v>
      </c>
      <c r="C788" s="279">
        <f>ROUND(BE60,2)</f>
        <v>0</v>
      </c>
      <c r="D788" s="277">
        <f>ROUND(BE61,0)</f>
        <v>0</v>
      </c>
      <c r="E788" s="277">
        <f>ROUND(BE62,0)</f>
        <v>0</v>
      </c>
      <c r="F788" s="277">
        <f>ROUND(BE63,0)</f>
        <v>0</v>
      </c>
      <c r="G788" s="277">
        <f>ROUND(BE64,0)</f>
        <v>0</v>
      </c>
      <c r="H788" s="277">
        <f>ROUND(BE65,0)</f>
        <v>0</v>
      </c>
      <c r="I788" s="277">
        <f>ROUND(BE66,0)</f>
        <v>0</v>
      </c>
      <c r="J788" s="277">
        <f>ROUND(BE67,0)</f>
        <v>0</v>
      </c>
      <c r="K788" s="277">
        <f>ROUND(BE68,0)</f>
        <v>0</v>
      </c>
      <c r="L788" s="277">
        <f>ROUND(BE69,0)</f>
        <v>0</v>
      </c>
      <c r="M788" s="277">
        <f>ROUND(BE70,0)</f>
        <v>0</v>
      </c>
      <c r="N788" s="277"/>
      <c r="O788" s="277"/>
      <c r="P788" s="277">
        <f>IF(BE76&gt;0,ROUND(BE76,0),0)</f>
        <v>61218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">
      <c r="A789" s="209" t="str">
        <f>RIGHT($C$83,3)&amp;"*"&amp;RIGHT($C$82,4)&amp;"*"&amp;BF$55&amp;"*"&amp;"A"</f>
        <v>020*2021*8460*A</v>
      </c>
      <c r="B789" s="277"/>
      <c r="C789" s="279">
        <f>ROUND(BF60,2)</f>
        <v>0</v>
      </c>
      <c r="D789" s="277">
        <f>ROUND(BF61,0)</f>
        <v>0</v>
      </c>
      <c r="E789" s="277">
        <f>ROUND(BF62,0)</f>
        <v>0</v>
      </c>
      <c r="F789" s="277">
        <f>ROUND(BF63,0)</f>
        <v>0</v>
      </c>
      <c r="G789" s="277">
        <f>ROUND(BF64,0)</f>
        <v>0</v>
      </c>
      <c r="H789" s="277">
        <f>ROUND(BF65,0)</f>
        <v>0</v>
      </c>
      <c r="I789" s="277">
        <f>ROUND(BF66,0)</f>
        <v>0</v>
      </c>
      <c r="J789" s="277">
        <f>ROUND(BF67,0)</f>
        <v>0</v>
      </c>
      <c r="K789" s="277">
        <f>ROUND(BF68,0)</f>
        <v>0</v>
      </c>
      <c r="L789" s="277">
        <f>ROUND(BF69,0)</f>
        <v>0</v>
      </c>
      <c r="M789" s="277">
        <f>ROUND(BF70,0)</f>
        <v>0</v>
      </c>
      <c r="N789" s="277"/>
      <c r="O789" s="277"/>
      <c r="P789" s="277">
        <f>IF(BF76&gt;0,ROUND(BF76,0),0)</f>
        <v>0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">
      <c r="A790" s="209" t="str">
        <f>RIGHT($C$83,3)&amp;"*"&amp;RIGHT($C$82,4)&amp;"*"&amp;BG$55&amp;"*"&amp;"A"</f>
        <v>020*2021*8470*A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">
      <c r="A791" s="209" t="str">
        <f>RIGHT($C$83,3)&amp;"*"&amp;RIGHT($C$82,4)&amp;"*"&amp;BH$55&amp;"*"&amp;"A"</f>
        <v>020*2021*8480*A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0</v>
      </c>
      <c r="H791" s="277">
        <f>ROUND(BH65,0)</f>
        <v>0</v>
      </c>
      <c r="I791" s="277">
        <f>ROUND(BH66,0)</f>
        <v>0</v>
      </c>
      <c r="J791" s="277">
        <f>ROUND(BH67,0)</f>
        <v>0</v>
      </c>
      <c r="K791" s="277">
        <f>ROUND(BH68,0)</f>
        <v>0</v>
      </c>
      <c r="L791" s="277">
        <f>ROUND(BH69,0)</f>
        <v>0</v>
      </c>
      <c r="M791" s="277">
        <f>ROUND(BH70,0)</f>
        <v>0</v>
      </c>
      <c r="N791" s="277"/>
      <c r="O791" s="277"/>
      <c r="P791" s="277">
        <f>IF(BH76&gt;0,ROUND(BH76,0),0)</f>
        <v>0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">
      <c r="A792" s="209" t="str">
        <f>RIGHT($C$83,3)&amp;"*"&amp;RIGHT($C$82,4)&amp;"*"&amp;BI$55&amp;"*"&amp;"A"</f>
        <v>020*2021*8490*A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">
      <c r="A793" s="209" t="str">
        <f>RIGHT($C$83,3)&amp;"*"&amp;RIGHT($C$82,4)&amp;"*"&amp;BJ$55&amp;"*"&amp;"A"</f>
        <v>020*2021*8510*A</v>
      </c>
      <c r="B793" s="277"/>
      <c r="C793" s="279">
        <f>ROUND(BJ60,2)</f>
        <v>0</v>
      </c>
      <c r="D793" s="277">
        <f>ROUND(BJ61,0)</f>
        <v>0</v>
      </c>
      <c r="E793" s="277">
        <f>ROUND(BJ62,0)</f>
        <v>0</v>
      </c>
      <c r="F793" s="277">
        <f>ROUND(BJ63,0)</f>
        <v>0</v>
      </c>
      <c r="G793" s="277">
        <f>ROUND(BJ64,0)</f>
        <v>0</v>
      </c>
      <c r="H793" s="277">
        <f>ROUND(BJ65,0)</f>
        <v>0</v>
      </c>
      <c r="I793" s="277">
        <f>ROUND(BJ66,0)</f>
        <v>0</v>
      </c>
      <c r="J793" s="277">
        <f>ROUND(BJ67,0)</f>
        <v>0</v>
      </c>
      <c r="K793" s="277">
        <f>ROUND(BJ68,0)</f>
        <v>0</v>
      </c>
      <c r="L793" s="277">
        <f>ROUND(BJ69,0)</f>
        <v>0</v>
      </c>
      <c r="M793" s="277">
        <f>ROUND(BJ70,0)</f>
        <v>0</v>
      </c>
      <c r="N793" s="277"/>
      <c r="O793" s="277"/>
      <c r="P793" s="277">
        <f>IF(BJ76&gt;0,ROUND(BJ76,0),0)</f>
        <v>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">
      <c r="A794" s="209" t="str">
        <f>RIGHT($C$83,3)&amp;"*"&amp;RIGHT($C$82,4)&amp;"*"&amp;BK$55&amp;"*"&amp;"A"</f>
        <v>020*2021*8530*A</v>
      </c>
      <c r="B794" s="277"/>
      <c r="C794" s="279">
        <f>ROUND(BK60,2)</f>
        <v>0</v>
      </c>
      <c r="D794" s="277">
        <f>ROUND(BK61,0)</f>
        <v>0</v>
      </c>
      <c r="E794" s="277">
        <f>ROUND(BK62,0)</f>
        <v>0</v>
      </c>
      <c r="F794" s="277">
        <f>ROUND(BK63,0)</f>
        <v>0</v>
      </c>
      <c r="G794" s="277">
        <f>ROUND(BK64,0)</f>
        <v>0</v>
      </c>
      <c r="H794" s="277">
        <f>ROUND(BK65,0)</f>
        <v>0</v>
      </c>
      <c r="I794" s="277">
        <f>ROUND(BK66,0)</f>
        <v>0</v>
      </c>
      <c r="J794" s="277">
        <f>ROUND(BK67,0)</f>
        <v>0</v>
      </c>
      <c r="K794" s="277">
        <f>ROUND(BK68,0)</f>
        <v>0</v>
      </c>
      <c r="L794" s="277">
        <f>ROUND(BK69,0)</f>
        <v>0</v>
      </c>
      <c r="M794" s="277">
        <f>ROUND(BK70,0)</f>
        <v>0</v>
      </c>
      <c r="N794" s="277"/>
      <c r="O794" s="277"/>
      <c r="P794" s="277">
        <f>IF(BK76&gt;0,ROUND(BK76,0),0)</f>
        <v>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">
      <c r="A795" s="209" t="str">
        <f>RIGHT($C$83,3)&amp;"*"&amp;RIGHT($C$82,4)&amp;"*"&amp;BL$55&amp;"*"&amp;"A"</f>
        <v>020*2021*8560*A</v>
      </c>
      <c r="B795" s="277"/>
      <c r="C795" s="279">
        <f>ROUND(BL60,2)</f>
        <v>0</v>
      </c>
      <c r="D795" s="277">
        <f>ROUND(BL61,0)</f>
        <v>0</v>
      </c>
      <c r="E795" s="277">
        <f>ROUND(BL62,0)</f>
        <v>0</v>
      </c>
      <c r="F795" s="277">
        <f>ROUND(BL63,0)</f>
        <v>0</v>
      </c>
      <c r="G795" s="277">
        <f>ROUND(BL64,0)</f>
        <v>0</v>
      </c>
      <c r="H795" s="277">
        <f>ROUND(BL65,0)</f>
        <v>0</v>
      </c>
      <c r="I795" s="277">
        <f>ROUND(BL66,0)</f>
        <v>0</v>
      </c>
      <c r="J795" s="277">
        <f>ROUND(BL67,0)</f>
        <v>0</v>
      </c>
      <c r="K795" s="277">
        <f>ROUND(BL68,0)</f>
        <v>0</v>
      </c>
      <c r="L795" s="277">
        <f>ROUND(BL69,0)</f>
        <v>0</v>
      </c>
      <c r="M795" s="277">
        <f>ROUND(BL70,0)</f>
        <v>0</v>
      </c>
      <c r="N795" s="277"/>
      <c r="O795" s="277"/>
      <c r="P795" s="277">
        <f>IF(BL76&gt;0,ROUND(BL76,0),0)</f>
        <v>0</v>
      </c>
      <c r="Q795" s="277">
        <f>IF(BL77&gt;0,ROUND(BL77,0),0)</f>
        <v>0</v>
      </c>
      <c r="R795" s="277">
        <f>IF(BL78&gt;0,ROUND(BL78,0),0)</f>
        <v>0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">
      <c r="A796" s="209" t="str">
        <f>RIGHT($C$83,3)&amp;"*"&amp;RIGHT($C$82,4)&amp;"*"&amp;BM$55&amp;"*"&amp;"A"</f>
        <v>020*2021*8590*A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">
      <c r="A797" s="209" t="str">
        <f>RIGHT($C$83,3)&amp;"*"&amp;RIGHT($C$82,4)&amp;"*"&amp;BN$55&amp;"*"&amp;"A"</f>
        <v>020*2021*8610*A</v>
      </c>
      <c r="B797" s="277"/>
      <c r="C797" s="279">
        <f>ROUND(BN60,2)</f>
        <v>4.3499999999999996</v>
      </c>
      <c r="D797" s="277">
        <f>ROUND(BN61,0)</f>
        <v>506948</v>
      </c>
      <c r="E797" s="277">
        <f>ROUND(BN62,0)</f>
        <v>209749</v>
      </c>
      <c r="F797" s="277">
        <f>ROUND(BN63,0)</f>
        <v>0</v>
      </c>
      <c r="G797" s="277">
        <f>ROUND(BN64,0)</f>
        <v>7436</v>
      </c>
      <c r="H797" s="277">
        <f>ROUND(BN65,0)</f>
        <v>4066</v>
      </c>
      <c r="I797" s="277">
        <f>ROUND(BN66,0)</f>
        <v>1601</v>
      </c>
      <c r="J797" s="277">
        <f>ROUND(BN67,0)</f>
        <v>0</v>
      </c>
      <c r="K797" s="277">
        <f>ROUND(BN68,0)</f>
        <v>0</v>
      </c>
      <c r="L797" s="277">
        <f>ROUND(BN69,0)</f>
        <v>46522</v>
      </c>
      <c r="M797" s="277">
        <f>ROUND(BN70,0)</f>
        <v>0</v>
      </c>
      <c r="N797" s="277"/>
      <c r="O797" s="277"/>
      <c r="P797" s="277">
        <f>IF(BN76&gt;0,ROUND(BN76,0),0)</f>
        <v>0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">
      <c r="A798" s="209" t="str">
        <f>RIGHT($C$83,3)&amp;"*"&amp;RIGHT($C$82,4)&amp;"*"&amp;BO$55&amp;"*"&amp;"A"</f>
        <v>020*2021*8620*A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690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">
      <c r="A799" s="209" t="str">
        <f>RIGHT($C$83,3)&amp;"*"&amp;RIGHT($C$82,4)&amp;"*"&amp;BP$55&amp;"*"&amp;"A"</f>
        <v>020*2021*8630*A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">
      <c r="A800" s="209" t="str">
        <f>RIGHT($C$83,3)&amp;"*"&amp;RIGHT($C$82,4)&amp;"*"&amp;BQ$55&amp;"*"&amp;"A"</f>
        <v>020*2021*8640*A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">
      <c r="A801" s="209" t="str">
        <f>RIGHT($C$83,3)&amp;"*"&amp;RIGHT($C$82,4)&amp;"*"&amp;BR$55&amp;"*"&amp;"A"</f>
        <v>020*2021*8650*A</v>
      </c>
      <c r="B801" s="277"/>
      <c r="C801" s="279">
        <f>ROUND(BR60,2)</f>
        <v>0</v>
      </c>
      <c r="D801" s="277">
        <f>ROUND(BR61,0)</f>
        <v>0</v>
      </c>
      <c r="E801" s="277">
        <f>ROUND(BR62,0)</f>
        <v>0</v>
      </c>
      <c r="F801" s="277">
        <f>ROUND(BR63,0)</f>
        <v>0</v>
      </c>
      <c r="G801" s="277">
        <f>ROUND(BR64,0)</f>
        <v>0</v>
      </c>
      <c r="H801" s="277">
        <f>ROUND(BR65,0)</f>
        <v>0</v>
      </c>
      <c r="I801" s="277">
        <f>ROUND(BR66,0)</f>
        <v>0</v>
      </c>
      <c r="J801" s="277">
        <f>ROUND(BR67,0)</f>
        <v>0</v>
      </c>
      <c r="K801" s="277">
        <f>ROUND(BR68,0)</f>
        <v>0</v>
      </c>
      <c r="L801" s="277">
        <f>ROUND(BR69,0)</f>
        <v>0</v>
      </c>
      <c r="M801" s="277">
        <f>ROUND(BR70,0)</f>
        <v>0</v>
      </c>
      <c r="N801" s="277"/>
      <c r="O801" s="277"/>
      <c r="P801" s="277">
        <f>IF(BR76&gt;0,ROUND(BR76,0),0)</f>
        <v>0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">
      <c r="A802" s="209" t="str">
        <f>RIGHT($C$83,3)&amp;"*"&amp;RIGHT($C$82,4)&amp;"*"&amp;BS$55&amp;"*"&amp;"A"</f>
        <v>020*2021*8660*A</v>
      </c>
      <c r="B802" s="277"/>
      <c r="C802" s="279">
        <f>ROUND(BS60,2)</f>
        <v>0</v>
      </c>
      <c r="D802" s="277">
        <f>ROUND(BS61,0)</f>
        <v>0</v>
      </c>
      <c r="E802" s="277">
        <f>ROUND(BS62,0)</f>
        <v>0</v>
      </c>
      <c r="F802" s="277">
        <f>ROUND(BS63,0)</f>
        <v>0</v>
      </c>
      <c r="G802" s="277">
        <f>ROUND(BS64,0)</f>
        <v>0</v>
      </c>
      <c r="H802" s="277">
        <f>ROUND(BS65,0)</f>
        <v>0</v>
      </c>
      <c r="I802" s="277">
        <f>ROUND(BS66,0)</f>
        <v>0</v>
      </c>
      <c r="J802" s="277">
        <f>ROUND(BS67,0)</f>
        <v>0</v>
      </c>
      <c r="K802" s="277">
        <f>ROUND(BS68,0)</f>
        <v>0</v>
      </c>
      <c r="L802" s="277">
        <f>ROUND(BS69,0)</f>
        <v>0</v>
      </c>
      <c r="M802" s="277">
        <f>ROUND(BS70,0)</f>
        <v>0</v>
      </c>
      <c r="N802" s="277"/>
      <c r="O802" s="277"/>
      <c r="P802" s="277">
        <f>IF(BS76&gt;0,ROUND(BS76,0),0)</f>
        <v>0</v>
      </c>
      <c r="Q802" s="277">
        <f>IF(BS77&gt;0,ROUND(BS77,0),0)</f>
        <v>0</v>
      </c>
      <c r="R802" s="277">
        <f>IF(BS78&gt;0,ROUND(BS78,0),0)</f>
        <v>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">
      <c r="A803" s="209" t="str">
        <f>RIGHT($C$83,3)&amp;"*"&amp;RIGHT($C$82,4)&amp;"*"&amp;BT$55&amp;"*"&amp;"A"</f>
        <v>020*2021*8670*A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">
      <c r="A804" s="209" t="str">
        <f>RIGHT($C$83,3)&amp;"*"&amp;RIGHT($C$82,4)&amp;"*"&amp;BU$55&amp;"*"&amp;"A"</f>
        <v>020*2021*8680*A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">
      <c r="A805" s="209" t="str">
        <f>RIGHT($C$83,3)&amp;"*"&amp;RIGHT($C$82,4)&amp;"*"&amp;BV$55&amp;"*"&amp;"A"</f>
        <v>020*2021*8690*A</v>
      </c>
      <c r="B805" s="277"/>
      <c r="C805" s="279">
        <f>ROUND(BV60,2)</f>
        <v>0</v>
      </c>
      <c r="D805" s="277">
        <f>ROUND(BV61,0)</f>
        <v>0</v>
      </c>
      <c r="E805" s="277">
        <f>ROUND(BV62,0)</f>
        <v>0</v>
      </c>
      <c r="F805" s="277">
        <f>ROUND(BV63,0)</f>
        <v>0</v>
      </c>
      <c r="G805" s="277">
        <f>ROUND(BV64,0)</f>
        <v>0</v>
      </c>
      <c r="H805" s="277">
        <f>ROUND(BV65,0)</f>
        <v>0</v>
      </c>
      <c r="I805" s="277">
        <f>ROUND(BV66,0)</f>
        <v>0</v>
      </c>
      <c r="J805" s="277">
        <f>ROUND(BV67,0)</f>
        <v>0</v>
      </c>
      <c r="K805" s="277">
        <f>ROUND(BV68,0)</f>
        <v>0</v>
      </c>
      <c r="L805" s="277">
        <f>ROUND(BV69,0)</f>
        <v>0</v>
      </c>
      <c r="M805" s="277">
        <f>ROUND(BV70,0)</f>
        <v>0</v>
      </c>
      <c r="N805" s="277"/>
      <c r="O805" s="277"/>
      <c r="P805" s="277">
        <f>IF(BV76&gt;0,ROUND(BV76,0),0)</f>
        <v>0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">
      <c r="A806" s="209" t="str">
        <f>RIGHT($C$83,3)&amp;"*"&amp;RIGHT($C$82,4)&amp;"*"&amp;BW$55&amp;"*"&amp;"A"</f>
        <v>020*2021*8700*A</v>
      </c>
      <c r="B806" s="277"/>
      <c r="C806" s="279">
        <f>ROUND(BW60,2)</f>
        <v>0</v>
      </c>
      <c r="D806" s="277">
        <f>ROUND(BW61,0)</f>
        <v>0</v>
      </c>
      <c r="E806" s="277">
        <f>ROUND(BW62,0)</f>
        <v>0</v>
      </c>
      <c r="F806" s="277">
        <f>ROUND(BW63,0)</f>
        <v>0</v>
      </c>
      <c r="G806" s="277">
        <f>ROUND(BW64,0)</f>
        <v>0</v>
      </c>
      <c r="H806" s="277">
        <f>ROUND(BW65,0)</f>
        <v>0</v>
      </c>
      <c r="I806" s="277">
        <f>ROUND(BW66,0)</f>
        <v>0</v>
      </c>
      <c r="J806" s="277">
        <f>ROUND(BW67,0)</f>
        <v>0</v>
      </c>
      <c r="K806" s="277">
        <f>ROUND(BW68,0)</f>
        <v>0</v>
      </c>
      <c r="L806" s="277">
        <f>ROUND(BW69,0)</f>
        <v>0</v>
      </c>
      <c r="M806" s="277">
        <f>ROUND(BW70,0)</f>
        <v>0</v>
      </c>
      <c r="N806" s="277"/>
      <c r="O806" s="277"/>
      <c r="P806" s="277">
        <f>IF(BW76&gt;0,ROUND(BW76,0),0)</f>
        <v>0</v>
      </c>
      <c r="Q806" s="277">
        <f>IF(BW77&gt;0,ROUND(BW77,0),0)</f>
        <v>0</v>
      </c>
      <c r="R806" s="277">
        <f>IF(BW78&gt;0,ROUND(BW78,0),0)</f>
        <v>0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">
      <c r="A807" s="209" t="str">
        <f>RIGHT($C$83,3)&amp;"*"&amp;RIGHT($C$82,4)&amp;"*"&amp;BX$55&amp;"*"&amp;"A"</f>
        <v>020*2021*8710*A</v>
      </c>
      <c r="B807" s="277"/>
      <c r="C807" s="279">
        <f>ROUND(BX60,2)</f>
        <v>0</v>
      </c>
      <c r="D807" s="277">
        <f>ROUND(BX61,0)</f>
        <v>0</v>
      </c>
      <c r="E807" s="277">
        <f>ROUND(BX62,0)</f>
        <v>0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">
      <c r="A808" s="209" t="str">
        <f>RIGHT($C$83,3)&amp;"*"&amp;RIGHT($C$82,4)&amp;"*"&amp;BY$55&amp;"*"&amp;"A"</f>
        <v>020*2021*8720*A</v>
      </c>
      <c r="B808" s="277"/>
      <c r="C808" s="279">
        <f>ROUND(BY60,2)</f>
        <v>0</v>
      </c>
      <c r="D808" s="277">
        <f>ROUND(BY61,0)</f>
        <v>0</v>
      </c>
      <c r="E808" s="277">
        <f>ROUND(BY62,0)</f>
        <v>0</v>
      </c>
      <c r="F808" s="277">
        <f>ROUND(BY63,0)</f>
        <v>0</v>
      </c>
      <c r="G808" s="277">
        <f>ROUND(BY64,0)</f>
        <v>0</v>
      </c>
      <c r="H808" s="277">
        <f>ROUND(BY65,0)</f>
        <v>0</v>
      </c>
      <c r="I808" s="277">
        <f>ROUND(BY66,0)</f>
        <v>0</v>
      </c>
      <c r="J808" s="277">
        <f>ROUND(BY67,0)</f>
        <v>0</v>
      </c>
      <c r="K808" s="277">
        <f>ROUND(BY68,0)</f>
        <v>0</v>
      </c>
      <c r="L808" s="277">
        <f>ROUND(BY69,0)</f>
        <v>0</v>
      </c>
      <c r="M808" s="277">
        <f>ROUND(BY70,0)</f>
        <v>0</v>
      </c>
      <c r="N808" s="277"/>
      <c r="O808" s="277"/>
      <c r="P808" s="277">
        <f>IF(BY76&gt;0,ROUND(BY76,0),0)</f>
        <v>0</v>
      </c>
      <c r="Q808" s="277">
        <f>IF(BY77&gt;0,ROUND(BY77,0),0)</f>
        <v>0</v>
      </c>
      <c r="R808" s="277">
        <f>IF(BY78&gt;0,ROUND(BY78,0),0)</f>
        <v>0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">
      <c r="A809" s="209" t="str">
        <f>RIGHT($C$83,3)&amp;"*"&amp;RIGHT($C$82,4)&amp;"*"&amp;BZ$55&amp;"*"&amp;"A"</f>
        <v>020*2021*8730*A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">
      <c r="A810" s="209" t="str">
        <f>RIGHT($C$83,3)&amp;"*"&amp;RIGHT($C$82,4)&amp;"*"&amp;CA$55&amp;"*"&amp;"A"</f>
        <v>020*2021*8740*A</v>
      </c>
      <c r="B810" s="277"/>
      <c r="C810" s="279">
        <f>ROUND(CA60,2)</f>
        <v>0</v>
      </c>
      <c r="D810" s="277">
        <f>ROUND(CA61,0)</f>
        <v>0</v>
      </c>
      <c r="E810" s="277">
        <f>ROUND(CA62,0)</f>
        <v>0</v>
      </c>
      <c r="F810" s="277">
        <f>ROUND(CA63,0)</f>
        <v>0</v>
      </c>
      <c r="G810" s="277">
        <f>ROUND(CA64,0)</f>
        <v>0</v>
      </c>
      <c r="H810" s="277">
        <f>ROUND(CA65,0)</f>
        <v>0</v>
      </c>
      <c r="I810" s="277">
        <f>ROUND(CA66,0)</f>
        <v>0</v>
      </c>
      <c r="J810" s="277">
        <f>ROUND(CA67,0)</f>
        <v>0</v>
      </c>
      <c r="K810" s="277">
        <f>ROUND(CA68,0)</f>
        <v>0</v>
      </c>
      <c r="L810" s="277">
        <f>ROUND(CA69,0)</f>
        <v>0</v>
      </c>
      <c r="M810" s="277">
        <f>ROUND(CA70,0)</f>
        <v>0</v>
      </c>
      <c r="N810" s="277"/>
      <c r="O810" s="277"/>
      <c r="P810" s="277">
        <f>IF(CA76&gt;0,ROUND(CA76,0),0)</f>
        <v>0</v>
      </c>
      <c r="Q810" s="277">
        <f>IF(CA77&gt;0,ROUND(CA77,0),0)</f>
        <v>0</v>
      </c>
      <c r="R810" s="277">
        <f>IF(CA78&gt;0,ROUND(CA78,0),0)</f>
        <v>0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">
      <c r="A811" s="209" t="str">
        <f>RIGHT($C$83,3)&amp;"*"&amp;RIGHT($C$82,4)&amp;"*"&amp;CB$55&amp;"*"&amp;"A"</f>
        <v>020*2021*8770*A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">
      <c r="A812" s="209" t="str">
        <f>RIGHT($C$83,3)&amp;"*"&amp;RIGHT($C$82,4)&amp;"*"&amp;CC$55&amp;"*"&amp;"A"</f>
        <v>020*2021*8790*A</v>
      </c>
      <c r="B812" s="277"/>
      <c r="C812" s="279">
        <f>ROUND(CC60,2)</f>
        <v>0</v>
      </c>
      <c r="D812" s="277">
        <f>ROUND(CC61,0)</f>
        <v>0</v>
      </c>
      <c r="E812" s="277">
        <f>ROUND(CC62,0)</f>
        <v>0</v>
      </c>
      <c r="F812" s="277">
        <f>ROUND(CC63,0)</f>
        <v>0</v>
      </c>
      <c r="G812" s="277">
        <f>ROUND(CC64,0)</f>
        <v>0</v>
      </c>
      <c r="H812" s="277">
        <f>ROUND(CC65,0)</f>
        <v>0</v>
      </c>
      <c r="I812" s="277">
        <f>ROUND(CC66,0)</f>
        <v>0</v>
      </c>
      <c r="J812" s="277">
        <f>ROUND(CC67,0)</f>
        <v>0</v>
      </c>
      <c r="K812" s="277">
        <f>ROUND(CC68,0)</f>
        <v>0</v>
      </c>
      <c r="L812" s="277">
        <f>ROUND(CC69,0)</f>
        <v>0</v>
      </c>
      <c r="M812" s="277">
        <f>ROUND(CC70,0)</f>
        <v>0</v>
      </c>
      <c r="N812" s="277"/>
      <c r="O812" s="277"/>
      <c r="P812" s="277">
        <f>IF(CC76&gt;0,ROUND(CC76,0),0)</f>
        <v>0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">
      <c r="A813" s="209" t="str">
        <f>RIGHT($C$83,3)&amp;"*"&amp;RIGHT($C$82,4)&amp;"*"&amp;"9000"&amp;"*"&amp;"A"</f>
        <v>020*2021*9000*A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0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">
      <c r="B815" s="281" t="s">
        <v>1004</v>
      </c>
      <c r="C815" s="282">
        <f t="shared" ref="C815:K815" si="22">SUM(C734:C813)</f>
        <v>235.52000000000004</v>
      </c>
      <c r="D815" s="278">
        <f t="shared" si="22"/>
        <v>23749929</v>
      </c>
      <c r="E815" s="278">
        <f t="shared" si="22"/>
        <v>9667874</v>
      </c>
      <c r="F815" s="278">
        <f t="shared" si="22"/>
        <v>0</v>
      </c>
      <c r="G815" s="278">
        <f t="shared" si="22"/>
        <v>13471273</v>
      </c>
      <c r="H815" s="278">
        <f t="shared" si="22"/>
        <v>64268</v>
      </c>
      <c r="I815" s="278">
        <f t="shared" si="22"/>
        <v>4810971</v>
      </c>
      <c r="J815" s="278">
        <f t="shared" si="22"/>
        <v>945069</v>
      </c>
      <c r="K815" s="278">
        <f t="shared" si="22"/>
        <v>78495</v>
      </c>
      <c r="L815" s="278">
        <f>SUM(L734:L813)+SUM(U734:U813)</f>
        <v>409658</v>
      </c>
      <c r="M815" s="278">
        <f>SUM(M734:M813)+SUM(V734:V813)</f>
        <v>0</v>
      </c>
      <c r="N815" s="278">
        <f t="shared" ref="N815:Y815" si="23">SUM(N734:N813)</f>
        <v>54209812</v>
      </c>
      <c r="O815" s="278">
        <f t="shared" si="23"/>
        <v>1540500</v>
      </c>
      <c r="P815" s="278">
        <f t="shared" si="23"/>
        <v>200711</v>
      </c>
      <c r="Q815" s="278">
        <f t="shared" si="23"/>
        <v>11890</v>
      </c>
      <c r="R815" s="278">
        <f t="shared" si="23"/>
        <v>0</v>
      </c>
      <c r="S815" s="278">
        <f t="shared" si="23"/>
        <v>499503</v>
      </c>
      <c r="T815" s="282">
        <f t="shared" si="23"/>
        <v>173.97000000000003</v>
      </c>
      <c r="U815" s="278">
        <f t="shared" si="23"/>
        <v>0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 t="e">
        <f t="shared" si="23"/>
        <v>#DIV/0!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">
      <c r="B816" s="278" t="s">
        <v>1005</v>
      </c>
      <c r="C816" s="282">
        <f>CE60</f>
        <v>235.51161999999997</v>
      </c>
      <c r="D816" s="278">
        <f>CE61</f>
        <v>23749927.77</v>
      </c>
      <c r="E816" s="278">
        <f>CE62</f>
        <v>9667874</v>
      </c>
      <c r="F816" s="278">
        <f>CE63</f>
        <v>0</v>
      </c>
      <c r="G816" s="278">
        <f>CE64</f>
        <v>13471275.509999998</v>
      </c>
      <c r="H816" s="281">
        <f>CE65</f>
        <v>64268.229999999989</v>
      </c>
      <c r="I816" s="281">
        <f>CE66</f>
        <v>4810969.0199999986</v>
      </c>
      <c r="J816" s="281">
        <f>CE67</f>
        <v>945069</v>
      </c>
      <c r="K816" s="281">
        <f>CE68</f>
        <v>78495.87000000001</v>
      </c>
      <c r="L816" s="281">
        <f>CE69</f>
        <v>409656.73</v>
      </c>
      <c r="M816" s="281">
        <f>CE70</f>
        <v>0</v>
      </c>
      <c r="N816" s="278">
        <f>CE75</f>
        <v>54209812.439999938</v>
      </c>
      <c r="O816" s="278">
        <f>CE73</f>
        <v>1540500</v>
      </c>
      <c r="P816" s="278">
        <f>CE76</f>
        <v>200711</v>
      </c>
      <c r="Q816" s="278">
        <f>CE77</f>
        <v>11890</v>
      </c>
      <c r="R816" s="278">
        <f>CE78</f>
        <v>0</v>
      </c>
      <c r="S816" s="278">
        <f>CE79</f>
        <v>499501</v>
      </c>
      <c r="T816" s="282">
        <f>CE80</f>
        <v>173.95995999999997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1208296.95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23749927.77</v>
      </c>
      <c r="E817" s="180">
        <f>C379</f>
        <v>9667874</v>
      </c>
      <c r="F817" s="180">
        <f>C380</f>
        <v>0</v>
      </c>
      <c r="G817" s="241">
        <f>C381</f>
        <v>13471275.509999998</v>
      </c>
      <c r="H817" s="241">
        <f>C382</f>
        <v>64268.229999999989</v>
      </c>
      <c r="I817" s="241">
        <f>C383</f>
        <v>4810969.0199999986</v>
      </c>
      <c r="J817" s="241">
        <f>C384</f>
        <v>945069</v>
      </c>
      <c r="K817" s="241">
        <f>C385</f>
        <v>78495.87000000001</v>
      </c>
      <c r="L817" s="241">
        <f>C386+C387+C388+C389</f>
        <v>409656.73</v>
      </c>
      <c r="M817" s="241">
        <f>C370</f>
        <v>0</v>
      </c>
      <c r="N817" s="180">
        <f>D361</f>
        <v>54209812.439999938</v>
      </c>
      <c r="O817" s="180">
        <f>C359</f>
        <v>1540500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76" transitionEvaluation="1" transitionEntry="1" codeName="Sheet10">
    <pageSetUpPr autoPageBreaks="0" fitToPage="1"/>
  </sheetPr>
  <dimension ref="A1:CF816"/>
  <sheetViews>
    <sheetView showGridLines="0" topLeftCell="A76" zoomScale="75" workbookViewId="0">
      <selection activeCell="C82" sqref="C82:C8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3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1230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294" t="s">
        <v>1265</v>
      </c>
      <c r="C16" s="236"/>
    </row>
    <row r="17" spans="1:7" ht="12.75" customHeight="1" x14ac:dyDescent="0.3">
      <c r="A17" s="294" t="s">
        <v>1264</v>
      </c>
      <c r="C17" s="289"/>
      <c r="F17" s="237"/>
    </row>
    <row r="18" spans="1:7" ht="12.75" customHeight="1" x14ac:dyDescent="0.3">
      <c r="A18" s="292"/>
      <c r="C18" s="236"/>
    </row>
    <row r="19" spans="1:7" ht="12.75" customHeight="1" x14ac:dyDescent="0.3">
      <c r="C19" s="236"/>
    </row>
    <row r="20" spans="1:7" ht="12.75" customHeight="1" x14ac:dyDescent="0.3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">
      <c r="A21" s="199"/>
      <c r="C21" s="236"/>
    </row>
    <row r="22" spans="1:7" ht="12.65" customHeight="1" x14ac:dyDescent="0.3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">
      <c r="B23" s="199"/>
      <c r="C23" s="236"/>
    </row>
    <row r="24" spans="1:7" ht="12.65" customHeight="1" x14ac:dyDescent="0.3">
      <c r="A24" s="241" t="s">
        <v>3</v>
      </c>
      <c r="C24" s="236"/>
    </row>
    <row r="25" spans="1:7" ht="12.65" customHeight="1" x14ac:dyDescent="0.3">
      <c r="A25" s="198" t="s">
        <v>1234</v>
      </c>
      <c r="C25" s="236"/>
    </row>
    <row r="26" spans="1:7" ht="12.65" customHeight="1" x14ac:dyDescent="0.3">
      <c r="A26" s="199" t="s">
        <v>4</v>
      </c>
      <c r="C26" s="236"/>
    </row>
    <row r="27" spans="1:7" ht="12.65" customHeight="1" x14ac:dyDescent="0.3">
      <c r="A27" s="198" t="s">
        <v>1235</v>
      </c>
      <c r="C27" s="236"/>
    </row>
    <row r="28" spans="1:7" ht="12.65" customHeight="1" x14ac:dyDescent="0.3">
      <c r="A28" s="199" t="s">
        <v>5</v>
      </c>
      <c r="C28" s="236"/>
    </row>
    <row r="29" spans="1:7" ht="12.65" customHeight="1" x14ac:dyDescent="0.3">
      <c r="A29" s="198"/>
      <c r="C29" s="236"/>
    </row>
    <row r="30" spans="1:7" ht="12.65" customHeight="1" x14ac:dyDescent="0.3">
      <c r="A30" s="180" t="s">
        <v>6</v>
      </c>
      <c r="C30" s="236"/>
    </row>
    <row r="31" spans="1:7" ht="12.65" customHeight="1" x14ac:dyDescent="0.3">
      <c r="A31" s="199" t="s">
        <v>7</v>
      </c>
      <c r="C31" s="236"/>
    </row>
    <row r="32" spans="1:7" ht="12.65" customHeight="1" x14ac:dyDescent="0.3">
      <c r="A32" s="199" t="s">
        <v>8</v>
      </c>
      <c r="C32" s="236"/>
    </row>
    <row r="33" spans="1:83" ht="12.65" customHeight="1" x14ac:dyDescent="0.3">
      <c r="A33" s="198" t="s">
        <v>1236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1237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>
        <v>11161032.039999997</v>
      </c>
      <c r="C47" s="184">
        <v>0</v>
      </c>
      <c r="D47" s="184">
        <v>0</v>
      </c>
      <c r="E47" s="184">
        <v>1057659.99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1177053.58</v>
      </c>
      <c r="Q47" s="184">
        <v>862964.5</v>
      </c>
      <c r="R47" s="184">
        <v>1407853.24</v>
      </c>
      <c r="S47" s="184">
        <v>202594.13</v>
      </c>
      <c r="T47" s="184">
        <v>0</v>
      </c>
      <c r="U47" s="184">
        <v>1127515.6400000001</v>
      </c>
      <c r="V47" s="184">
        <v>0</v>
      </c>
      <c r="W47" s="184">
        <v>273410.03000000003</v>
      </c>
      <c r="X47" s="184">
        <v>289203.3</v>
      </c>
      <c r="Y47" s="184">
        <v>1525318.02</v>
      </c>
      <c r="Z47" s="184">
        <v>0</v>
      </c>
      <c r="AA47" s="184">
        <v>75438.100000000006</v>
      </c>
      <c r="AB47" s="184">
        <v>0</v>
      </c>
      <c r="AC47" s="184">
        <v>127511.03999999999</v>
      </c>
      <c r="AD47" s="184">
        <v>0</v>
      </c>
      <c r="AE47" s="184">
        <v>0</v>
      </c>
      <c r="AF47" s="184">
        <v>0</v>
      </c>
      <c r="AG47" s="184">
        <v>1902148.95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82711.53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226887.83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295044.11</v>
      </c>
      <c r="BO47" s="184">
        <v>404383.43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123334.62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v>11161032.039999997</v>
      </c>
    </row>
    <row r="48" spans="1:83" ht="12.65" customHeight="1" x14ac:dyDescent="0.3">
      <c r="A48" s="175" t="s">
        <v>205</v>
      </c>
      <c r="B48" s="183">
        <v>0</v>
      </c>
      <c r="C48" s="246">
        <v>0</v>
      </c>
      <c r="D48" s="246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">
      <c r="A49" s="175" t="s">
        <v>206</v>
      </c>
      <c r="B49" s="195">
        <v>11161032.039999997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>
        <v>2131582.41</v>
      </c>
      <c r="C51" s="184">
        <v>0</v>
      </c>
      <c r="D51" s="184">
        <v>0</v>
      </c>
      <c r="E51" s="184">
        <v>31361.56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688384.54</v>
      </c>
      <c r="Q51" s="184">
        <v>39777.089999999997</v>
      </c>
      <c r="R51" s="184">
        <v>22518.179999999997</v>
      </c>
      <c r="S51" s="184">
        <v>50273.33</v>
      </c>
      <c r="T51" s="184">
        <v>0</v>
      </c>
      <c r="U51" s="184">
        <v>63647.4</v>
      </c>
      <c r="V51" s="184">
        <v>0</v>
      </c>
      <c r="W51" s="184">
        <v>511174.29</v>
      </c>
      <c r="X51" s="184">
        <v>31583.43</v>
      </c>
      <c r="Y51" s="184">
        <v>544603.87000000011</v>
      </c>
      <c r="Z51" s="184">
        <v>0</v>
      </c>
      <c r="AA51" s="184">
        <v>664.62</v>
      </c>
      <c r="AB51" s="184">
        <v>94708.05</v>
      </c>
      <c r="AC51" s="184">
        <v>0</v>
      </c>
      <c r="AD51" s="184">
        <v>0</v>
      </c>
      <c r="AE51" s="184">
        <v>0</v>
      </c>
      <c r="AF51" s="184">
        <v>0</v>
      </c>
      <c r="AG51" s="184">
        <v>45483.79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5526.42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1875.84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v>2131582.41</v>
      </c>
    </row>
    <row r="52" spans="1:84" ht="12.65" customHeight="1" x14ac:dyDescent="0.3">
      <c r="A52" s="171" t="s">
        <v>208</v>
      </c>
      <c r="B52" s="184">
        <v>0</v>
      </c>
      <c r="C52" s="195">
        <v>0</v>
      </c>
      <c r="D52" s="195">
        <v>0</v>
      </c>
      <c r="E52" s="195">
        <v>0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0</v>
      </c>
      <c r="P52" s="195">
        <v>0</v>
      </c>
      <c r="Q52" s="195">
        <v>0</v>
      </c>
      <c r="R52" s="195">
        <v>0</v>
      </c>
      <c r="S52" s="195">
        <v>0</v>
      </c>
      <c r="T52" s="195">
        <v>0</v>
      </c>
      <c r="U52" s="195">
        <v>0</v>
      </c>
      <c r="V52" s="195">
        <v>0</v>
      </c>
      <c r="W52" s="195">
        <v>0</v>
      </c>
      <c r="X52" s="195">
        <v>0</v>
      </c>
      <c r="Y52" s="195">
        <v>0</v>
      </c>
      <c r="Z52" s="195">
        <v>0</v>
      </c>
      <c r="AA52" s="195">
        <v>0</v>
      </c>
      <c r="AB52" s="195">
        <v>0</v>
      </c>
      <c r="AC52" s="195">
        <v>0</v>
      </c>
      <c r="AD52" s="195">
        <v>0</v>
      </c>
      <c r="AE52" s="195">
        <v>0</v>
      </c>
      <c r="AF52" s="195">
        <v>0</v>
      </c>
      <c r="AG52" s="195">
        <v>0</v>
      </c>
      <c r="AH52" s="195">
        <v>0</v>
      </c>
      <c r="AI52" s="195">
        <v>0</v>
      </c>
      <c r="AJ52" s="195">
        <v>0</v>
      </c>
      <c r="AK52" s="195">
        <v>0</v>
      </c>
      <c r="AL52" s="195">
        <v>0</v>
      </c>
      <c r="AM52" s="195">
        <v>0</v>
      </c>
      <c r="AN52" s="195">
        <v>0</v>
      </c>
      <c r="AO52" s="195">
        <v>0</v>
      </c>
      <c r="AP52" s="195">
        <v>0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0</v>
      </c>
      <c r="AW52" s="195">
        <v>0</v>
      </c>
      <c r="AX52" s="195">
        <v>0</v>
      </c>
      <c r="AY52" s="195">
        <v>0</v>
      </c>
      <c r="AZ52" s="195">
        <v>0</v>
      </c>
      <c r="BA52" s="195">
        <v>0</v>
      </c>
      <c r="BB52" s="195">
        <v>0</v>
      </c>
      <c r="BC52" s="195">
        <v>0</v>
      </c>
      <c r="BD52" s="195">
        <v>0</v>
      </c>
      <c r="BE52" s="195">
        <v>0</v>
      </c>
      <c r="BF52" s="195">
        <v>0</v>
      </c>
      <c r="BG52" s="195">
        <v>0</v>
      </c>
      <c r="BH52" s="195">
        <v>0</v>
      </c>
      <c r="BI52" s="195">
        <v>0</v>
      </c>
      <c r="BJ52" s="195">
        <v>0</v>
      </c>
      <c r="BK52" s="195">
        <v>0</v>
      </c>
      <c r="BL52" s="195">
        <v>0</v>
      </c>
      <c r="BM52" s="195">
        <v>0</v>
      </c>
      <c r="BN52" s="195">
        <v>0</v>
      </c>
      <c r="BO52" s="195">
        <v>0</v>
      </c>
      <c r="BP52" s="195">
        <v>0</v>
      </c>
      <c r="BQ52" s="195">
        <v>0</v>
      </c>
      <c r="BR52" s="195">
        <v>0</v>
      </c>
      <c r="BS52" s="195">
        <v>0</v>
      </c>
      <c r="BT52" s="195">
        <v>0</v>
      </c>
      <c r="BU52" s="195">
        <v>0</v>
      </c>
      <c r="BV52" s="195">
        <v>0</v>
      </c>
      <c r="BW52" s="195">
        <v>0</v>
      </c>
      <c r="BX52" s="195">
        <v>0</v>
      </c>
      <c r="BY52" s="195">
        <v>0</v>
      </c>
      <c r="BZ52" s="195">
        <v>0</v>
      </c>
      <c r="CA52" s="195">
        <v>0</v>
      </c>
      <c r="CB52" s="195">
        <v>0</v>
      </c>
      <c r="CC52" s="195">
        <v>0</v>
      </c>
      <c r="CD52" s="195"/>
      <c r="CE52" s="195">
        <v>0</v>
      </c>
    </row>
    <row r="53" spans="1:84" ht="12.65" customHeight="1" x14ac:dyDescent="0.3">
      <c r="A53" s="175" t="s">
        <v>206</v>
      </c>
      <c r="B53" s="195">
        <v>2131582.41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">
      <c r="A59" s="171" t="s">
        <v>233</v>
      </c>
      <c r="B59" s="175"/>
      <c r="C59" s="184">
        <v>0</v>
      </c>
      <c r="D59" s="184">
        <v>0</v>
      </c>
      <c r="E59" s="184">
        <v>1344.6208333333332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887719</v>
      </c>
      <c r="Q59" s="185">
        <v>407529</v>
      </c>
      <c r="R59" s="185">
        <v>435517</v>
      </c>
      <c r="S59" s="249"/>
      <c r="T59" s="249"/>
      <c r="U59" s="185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9"/>
      <c r="AC59" s="185">
        <v>0</v>
      </c>
      <c r="AD59" s="185">
        <v>0</v>
      </c>
      <c r="AE59" s="185">
        <v>0</v>
      </c>
      <c r="AF59" s="185">
        <v>0</v>
      </c>
      <c r="AG59" s="185">
        <v>32901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5172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9"/>
      <c r="AW59" s="249"/>
      <c r="AX59" s="249"/>
      <c r="AY59" s="185">
        <v>10003</v>
      </c>
      <c r="AZ59" s="185">
        <v>0</v>
      </c>
      <c r="BA59" s="249"/>
      <c r="BB59" s="249"/>
      <c r="BC59" s="249"/>
      <c r="BD59" s="249"/>
      <c r="BE59" s="185">
        <v>200711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">
      <c r="A60" s="251" t="s">
        <v>234</v>
      </c>
      <c r="B60" s="175"/>
      <c r="C60" s="186">
        <v>0</v>
      </c>
      <c r="D60" s="187">
        <v>0</v>
      </c>
      <c r="E60" s="187">
        <v>28.170840000000002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33.297499999999999</v>
      </c>
      <c r="Q60" s="221">
        <v>20.499170000000003</v>
      </c>
      <c r="R60" s="221">
        <v>18.563330000000001</v>
      </c>
      <c r="S60" s="221">
        <v>11.39667</v>
      </c>
      <c r="T60" s="221">
        <v>0</v>
      </c>
      <c r="U60" s="221">
        <v>34.561669999999999</v>
      </c>
      <c r="V60" s="221">
        <v>0</v>
      </c>
      <c r="W60" s="221">
        <v>5.6833299999999998</v>
      </c>
      <c r="X60" s="221">
        <v>6.0241699999999998</v>
      </c>
      <c r="Y60" s="221">
        <v>41.25582</v>
      </c>
      <c r="Z60" s="221">
        <v>0</v>
      </c>
      <c r="AA60" s="221">
        <v>2.02</v>
      </c>
      <c r="AB60" s="221">
        <v>0</v>
      </c>
      <c r="AC60" s="221">
        <v>2.9575</v>
      </c>
      <c r="AD60" s="221">
        <v>0</v>
      </c>
      <c r="AE60" s="221">
        <v>0</v>
      </c>
      <c r="AF60" s="221">
        <v>0</v>
      </c>
      <c r="AG60" s="221">
        <v>43.291670000000003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1.7224999999999999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7.3741600000000007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7.4766700000000004</v>
      </c>
      <c r="BO60" s="221">
        <v>10.02582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5.0999999999999996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0</v>
      </c>
      <c r="CD60" s="250" t="s">
        <v>221</v>
      </c>
      <c r="CE60" s="252">
        <v>279.42082000000011</v>
      </c>
    </row>
    <row r="61" spans="1:84" ht="12.65" customHeight="1" x14ac:dyDescent="0.3">
      <c r="A61" s="171" t="s">
        <v>235</v>
      </c>
      <c r="B61" s="175"/>
      <c r="C61" s="184">
        <v>0</v>
      </c>
      <c r="D61" s="184">
        <v>0</v>
      </c>
      <c r="E61" s="184">
        <v>2457898.7799999998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2724749.6700000004</v>
      </c>
      <c r="Q61" s="185">
        <v>2003331.16</v>
      </c>
      <c r="R61" s="185">
        <v>3234498.65</v>
      </c>
      <c r="S61" s="185">
        <v>477368.95999999996</v>
      </c>
      <c r="T61" s="185">
        <v>0</v>
      </c>
      <c r="U61" s="185">
        <v>2603577.27</v>
      </c>
      <c r="V61" s="185">
        <v>0</v>
      </c>
      <c r="W61" s="185">
        <v>634090.16</v>
      </c>
      <c r="X61" s="185">
        <v>667850.04999999993</v>
      </c>
      <c r="Y61" s="185">
        <v>3542533.0399999996</v>
      </c>
      <c r="Z61" s="185">
        <v>0</v>
      </c>
      <c r="AA61" s="185">
        <v>173479.05000000002</v>
      </c>
      <c r="AB61" s="185">
        <v>0</v>
      </c>
      <c r="AC61" s="185">
        <v>292629.55</v>
      </c>
      <c r="AD61" s="185">
        <v>0</v>
      </c>
      <c r="AE61" s="185">
        <v>0</v>
      </c>
      <c r="AF61" s="185">
        <v>0</v>
      </c>
      <c r="AG61" s="185">
        <v>4435557.3900000006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191204.5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521625.06000000006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674362.17</v>
      </c>
      <c r="BO61" s="185">
        <v>926042.29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285234.77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0</v>
      </c>
      <c r="CD61" s="250" t="s">
        <v>221</v>
      </c>
      <c r="CE61" s="195">
        <v>25846032.52</v>
      </c>
      <c r="CF61" s="253"/>
    </row>
    <row r="62" spans="1:84" ht="12.65" customHeight="1" x14ac:dyDescent="0.3">
      <c r="A62" s="171" t="s">
        <v>3</v>
      </c>
      <c r="B62" s="175"/>
      <c r="C62" s="195">
        <v>0</v>
      </c>
      <c r="D62" s="195">
        <v>0</v>
      </c>
      <c r="E62" s="195">
        <v>1057660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0</v>
      </c>
      <c r="P62" s="195">
        <v>1177054</v>
      </c>
      <c r="Q62" s="195">
        <v>862965</v>
      </c>
      <c r="R62" s="195">
        <v>1407853</v>
      </c>
      <c r="S62" s="195">
        <v>202594</v>
      </c>
      <c r="T62" s="195">
        <v>0</v>
      </c>
      <c r="U62" s="195">
        <v>1127516</v>
      </c>
      <c r="V62" s="195">
        <v>0</v>
      </c>
      <c r="W62" s="195">
        <v>273410</v>
      </c>
      <c r="X62" s="195">
        <v>289203</v>
      </c>
      <c r="Y62" s="195">
        <v>1525318</v>
      </c>
      <c r="Z62" s="195">
        <v>0</v>
      </c>
      <c r="AA62" s="195">
        <v>75438</v>
      </c>
      <c r="AB62" s="195">
        <v>0</v>
      </c>
      <c r="AC62" s="195">
        <v>127511</v>
      </c>
      <c r="AD62" s="195">
        <v>0</v>
      </c>
      <c r="AE62" s="195">
        <v>0</v>
      </c>
      <c r="AF62" s="195">
        <v>0</v>
      </c>
      <c r="AG62" s="195">
        <v>1902149</v>
      </c>
      <c r="AH62" s="195">
        <v>0</v>
      </c>
      <c r="AI62" s="195">
        <v>0</v>
      </c>
      <c r="AJ62" s="195">
        <v>0</v>
      </c>
      <c r="AK62" s="195">
        <v>0</v>
      </c>
      <c r="AL62" s="195">
        <v>0</v>
      </c>
      <c r="AM62" s="195">
        <v>0</v>
      </c>
      <c r="AN62" s="195">
        <v>0</v>
      </c>
      <c r="AO62" s="195">
        <v>82712</v>
      </c>
      <c r="AP62" s="195">
        <v>0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0</v>
      </c>
      <c r="AW62" s="195">
        <v>0</v>
      </c>
      <c r="AX62" s="195">
        <v>0</v>
      </c>
      <c r="AY62" s="195">
        <v>226888</v>
      </c>
      <c r="AZ62" s="195">
        <v>0</v>
      </c>
      <c r="BA62" s="195">
        <v>0</v>
      </c>
      <c r="BB62" s="195">
        <v>0</v>
      </c>
      <c r="BC62" s="195">
        <v>0</v>
      </c>
      <c r="BD62" s="195">
        <v>0</v>
      </c>
      <c r="BE62" s="195">
        <v>0</v>
      </c>
      <c r="BF62" s="195">
        <v>0</v>
      </c>
      <c r="BG62" s="195">
        <v>0</v>
      </c>
      <c r="BH62" s="195">
        <v>0</v>
      </c>
      <c r="BI62" s="195">
        <v>0</v>
      </c>
      <c r="BJ62" s="195">
        <v>0</v>
      </c>
      <c r="BK62" s="195">
        <v>0</v>
      </c>
      <c r="BL62" s="195">
        <v>0</v>
      </c>
      <c r="BM62" s="195">
        <v>0</v>
      </c>
      <c r="BN62" s="195">
        <v>295044</v>
      </c>
      <c r="BO62" s="195">
        <v>404383</v>
      </c>
      <c r="BP62" s="195">
        <v>0</v>
      </c>
      <c r="BQ62" s="195">
        <v>0</v>
      </c>
      <c r="BR62" s="195">
        <v>0</v>
      </c>
      <c r="BS62" s="195">
        <v>0</v>
      </c>
      <c r="BT62" s="195">
        <v>0</v>
      </c>
      <c r="BU62" s="195">
        <v>0</v>
      </c>
      <c r="BV62" s="195">
        <v>123335</v>
      </c>
      <c r="BW62" s="195">
        <v>0</v>
      </c>
      <c r="BX62" s="195">
        <v>0</v>
      </c>
      <c r="BY62" s="195">
        <v>0</v>
      </c>
      <c r="BZ62" s="195">
        <v>0</v>
      </c>
      <c r="CA62" s="195">
        <v>0</v>
      </c>
      <c r="CB62" s="195">
        <v>0</v>
      </c>
      <c r="CC62" s="195">
        <v>0</v>
      </c>
      <c r="CD62" s="250" t="s">
        <v>221</v>
      </c>
      <c r="CE62" s="195">
        <v>11161033</v>
      </c>
      <c r="CF62" s="253"/>
    </row>
    <row r="63" spans="1:84" ht="12.65" customHeight="1" x14ac:dyDescent="0.3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150906.12</v>
      </c>
      <c r="Q63" s="185"/>
      <c r="R63" s="185"/>
      <c r="S63" s="185"/>
      <c r="T63" s="185"/>
      <c r="U63" s="185">
        <v>75329.440000000002</v>
      </c>
      <c r="V63" s="185"/>
      <c r="W63" s="185">
        <v>2570</v>
      </c>
      <c r="X63" s="185">
        <v>19528.22</v>
      </c>
      <c r="Y63" s="185">
        <v>1316860.03</v>
      </c>
      <c r="Z63" s="185">
        <v>0</v>
      </c>
      <c r="AA63" s="185">
        <v>18868.37</v>
      </c>
      <c r="AB63" s="185"/>
      <c r="AC63" s="185"/>
      <c r="AD63" s="185"/>
      <c r="AE63" s="185"/>
      <c r="AF63" s="185"/>
      <c r="AG63" s="185">
        <v>601.05999999999995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-22</v>
      </c>
      <c r="BO63" s="185"/>
      <c r="BP63" s="185"/>
      <c r="BQ63" s="185"/>
      <c r="BR63" s="185"/>
      <c r="BS63" s="185"/>
      <c r="BT63" s="185"/>
      <c r="BU63" s="185"/>
      <c r="BV63" s="185">
        <v>561.5</v>
      </c>
      <c r="BW63" s="185"/>
      <c r="BX63" s="185"/>
      <c r="BY63" s="185"/>
      <c r="BZ63" s="185"/>
      <c r="CA63" s="185"/>
      <c r="CB63" s="185"/>
      <c r="CC63" s="185"/>
      <c r="CD63" s="250" t="s">
        <v>221</v>
      </c>
      <c r="CE63" s="195">
        <v>1585202.7400000002</v>
      </c>
      <c r="CF63" s="253"/>
    </row>
    <row r="64" spans="1:84" ht="12.65" customHeight="1" x14ac:dyDescent="0.3">
      <c r="A64" s="171" t="s">
        <v>237</v>
      </c>
      <c r="B64" s="175"/>
      <c r="C64" s="184">
        <v>0</v>
      </c>
      <c r="D64" s="184">
        <v>0</v>
      </c>
      <c r="E64" s="185">
        <v>117130.85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7333977.7300000004</v>
      </c>
      <c r="Q64" s="185">
        <v>308918.16000000009</v>
      </c>
      <c r="R64" s="185">
        <v>295000.52999999997</v>
      </c>
      <c r="S64" s="185">
        <v>207192.25</v>
      </c>
      <c r="T64" s="185">
        <v>0</v>
      </c>
      <c r="U64" s="185">
        <v>1615763.6400000001</v>
      </c>
      <c r="V64" s="185">
        <v>0</v>
      </c>
      <c r="W64" s="185">
        <v>46616.289999999994</v>
      </c>
      <c r="X64" s="185">
        <v>166055.41999999995</v>
      </c>
      <c r="Y64" s="185">
        <v>1056659.6199999996</v>
      </c>
      <c r="Z64" s="185">
        <v>0</v>
      </c>
      <c r="AA64" s="185">
        <v>455706.39</v>
      </c>
      <c r="AB64" s="185">
        <v>348798.01999999996</v>
      </c>
      <c r="AC64" s="185">
        <v>45596.149999999994</v>
      </c>
      <c r="AD64" s="185">
        <v>0</v>
      </c>
      <c r="AE64" s="185">
        <v>0</v>
      </c>
      <c r="AF64" s="185">
        <v>0</v>
      </c>
      <c r="AG64" s="185">
        <v>523364.69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255.7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89498.47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9221.0500000000011</v>
      </c>
      <c r="BO64" s="185">
        <v>24007.809999999998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8692.85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0</v>
      </c>
      <c r="CD64" s="250" t="s">
        <v>221</v>
      </c>
      <c r="CE64" s="195">
        <v>12652455.619999999</v>
      </c>
      <c r="CF64" s="253"/>
    </row>
    <row r="65" spans="1:84" ht="12.65" customHeight="1" x14ac:dyDescent="0.3">
      <c r="A65" s="171" t="s">
        <v>238</v>
      </c>
      <c r="B65" s="175"/>
      <c r="C65" s="184">
        <v>0</v>
      </c>
      <c r="D65" s="184">
        <v>0</v>
      </c>
      <c r="E65" s="184">
        <v>2085.4699999999998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50192.380000000005</v>
      </c>
      <c r="Q65" s="185">
        <v>273.73</v>
      </c>
      <c r="R65" s="185">
        <v>2866.55</v>
      </c>
      <c r="S65" s="185">
        <v>734.95</v>
      </c>
      <c r="T65" s="185">
        <v>0</v>
      </c>
      <c r="U65" s="185">
        <v>25550.370000000003</v>
      </c>
      <c r="V65" s="185">
        <v>0</v>
      </c>
      <c r="W65" s="185">
        <v>135.74</v>
      </c>
      <c r="X65" s="185"/>
      <c r="Y65" s="185">
        <v>693.41</v>
      </c>
      <c r="Z65" s="185">
        <v>0</v>
      </c>
      <c r="AA65" s="185"/>
      <c r="AB65" s="185">
        <v>1429.62</v>
      </c>
      <c r="AC65" s="185">
        <v>0</v>
      </c>
      <c r="AD65" s="185">
        <v>0</v>
      </c>
      <c r="AE65" s="185">
        <v>0</v>
      </c>
      <c r="AF65" s="185">
        <v>0</v>
      </c>
      <c r="AG65" s="185">
        <v>6506.66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562.66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3580.23</v>
      </c>
      <c r="BO65" s="185">
        <v>2967.36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18.62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50" t="s">
        <v>221</v>
      </c>
      <c r="CE65" s="195">
        <v>97597.750000000015</v>
      </c>
      <c r="CF65" s="253"/>
    </row>
    <row r="66" spans="1:84" ht="12.65" customHeight="1" x14ac:dyDescent="0.3">
      <c r="A66" s="171" t="s">
        <v>239</v>
      </c>
      <c r="B66" s="175"/>
      <c r="C66" s="184">
        <v>0</v>
      </c>
      <c r="D66" s="184">
        <v>0</v>
      </c>
      <c r="E66" s="184">
        <v>252136.95999999999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358069.91000000003</v>
      </c>
      <c r="Q66" s="185">
        <v>83699.510000000009</v>
      </c>
      <c r="R66" s="185">
        <v>7437.98</v>
      </c>
      <c r="S66" s="184">
        <v>337389.70999999996</v>
      </c>
      <c r="T66" s="184">
        <v>0</v>
      </c>
      <c r="U66" s="185">
        <v>2513987.67</v>
      </c>
      <c r="V66" s="185">
        <v>0</v>
      </c>
      <c r="W66" s="185">
        <v>521224.85000000003</v>
      </c>
      <c r="X66" s="185">
        <v>19528.22</v>
      </c>
      <c r="Y66" s="185">
        <v>1786630.1800000002</v>
      </c>
      <c r="Z66" s="185">
        <v>0</v>
      </c>
      <c r="AA66" s="185">
        <v>18868.37</v>
      </c>
      <c r="AB66" s="185">
        <v>1488.38</v>
      </c>
      <c r="AC66" s="185">
        <v>0</v>
      </c>
      <c r="AD66" s="185">
        <v>0</v>
      </c>
      <c r="AE66" s="185">
        <v>0</v>
      </c>
      <c r="AF66" s="185">
        <v>0</v>
      </c>
      <c r="AG66" s="185">
        <v>134457.12999999998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-46502.109999999993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15974.11</v>
      </c>
      <c r="BO66" s="185">
        <v>8599.64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1025.42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50" t="s">
        <v>221</v>
      </c>
      <c r="CE66" s="195">
        <v>6014015.9299999997</v>
      </c>
      <c r="CF66" s="253"/>
    </row>
    <row r="67" spans="1:84" ht="12.65" customHeight="1" x14ac:dyDescent="0.3">
      <c r="A67" s="171" t="s">
        <v>6</v>
      </c>
      <c r="B67" s="175"/>
      <c r="C67" s="195">
        <v>0</v>
      </c>
      <c r="D67" s="195">
        <v>0</v>
      </c>
      <c r="E67" s="195">
        <v>31362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0</v>
      </c>
      <c r="P67" s="195">
        <v>688385</v>
      </c>
      <c r="Q67" s="195">
        <v>39777</v>
      </c>
      <c r="R67" s="195">
        <v>22518</v>
      </c>
      <c r="S67" s="195">
        <v>50273</v>
      </c>
      <c r="T67" s="195">
        <v>0</v>
      </c>
      <c r="U67" s="195">
        <v>63647</v>
      </c>
      <c r="V67" s="195">
        <v>0</v>
      </c>
      <c r="W67" s="195">
        <v>511174</v>
      </c>
      <c r="X67" s="195">
        <v>31583</v>
      </c>
      <c r="Y67" s="195">
        <v>544604</v>
      </c>
      <c r="Z67" s="195">
        <v>0</v>
      </c>
      <c r="AA67" s="195">
        <v>665</v>
      </c>
      <c r="AB67" s="195">
        <v>94708</v>
      </c>
      <c r="AC67" s="195">
        <v>0</v>
      </c>
      <c r="AD67" s="195">
        <v>0</v>
      </c>
      <c r="AE67" s="195">
        <v>0</v>
      </c>
      <c r="AF67" s="195">
        <v>0</v>
      </c>
      <c r="AG67" s="195">
        <v>45484</v>
      </c>
      <c r="AH67" s="195">
        <v>0</v>
      </c>
      <c r="AI67" s="195">
        <v>0</v>
      </c>
      <c r="AJ67" s="195">
        <v>0</v>
      </c>
      <c r="AK67" s="195">
        <v>0</v>
      </c>
      <c r="AL67" s="195">
        <v>0</v>
      </c>
      <c r="AM67" s="195">
        <v>0</v>
      </c>
      <c r="AN67" s="195">
        <v>0</v>
      </c>
      <c r="AO67" s="195">
        <v>0</v>
      </c>
      <c r="AP67" s="195">
        <v>0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0</v>
      </c>
      <c r="AW67" s="195">
        <v>0</v>
      </c>
      <c r="AX67" s="195">
        <v>0</v>
      </c>
      <c r="AY67" s="195">
        <v>5526</v>
      </c>
      <c r="AZ67" s="195">
        <v>0</v>
      </c>
      <c r="BA67" s="195">
        <v>0</v>
      </c>
      <c r="BB67" s="195">
        <v>0</v>
      </c>
      <c r="BC67" s="195">
        <v>0</v>
      </c>
      <c r="BD67" s="195">
        <v>0</v>
      </c>
      <c r="BE67" s="195">
        <v>0</v>
      </c>
      <c r="BF67" s="195">
        <v>0</v>
      </c>
      <c r="BG67" s="195">
        <v>0</v>
      </c>
      <c r="BH67" s="195">
        <v>0</v>
      </c>
      <c r="BI67" s="195">
        <v>0</v>
      </c>
      <c r="BJ67" s="195">
        <v>0</v>
      </c>
      <c r="BK67" s="195">
        <v>0</v>
      </c>
      <c r="BL67" s="195">
        <v>0</v>
      </c>
      <c r="BM67" s="195">
        <v>0</v>
      </c>
      <c r="BN67" s="195">
        <v>1876</v>
      </c>
      <c r="BO67" s="195">
        <v>0</v>
      </c>
      <c r="BP67" s="195">
        <v>0</v>
      </c>
      <c r="BQ67" s="195">
        <v>0</v>
      </c>
      <c r="BR67" s="195">
        <v>0</v>
      </c>
      <c r="BS67" s="195">
        <v>0</v>
      </c>
      <c r="BT67" s="195">
        <v>0</v>
      </c>
      <c r="BU67" s="195">
        <v>0</v>
      </c>
      <c r="BV67" s="195">
        <v>0</v>
      </c>
      <c r="BW67" s="195">
        <v>0</v>
      </c>
      <c r="BX67" s="195">
        <v>0</v>
      </c>
      <c r="BY67" s="195">
        <v>0</v>
      </c>
      <c r="BZ67" s="195">
        <v>0</v>
      </c>
      <c r="CA67" s="195">
        <v>0</v>
      </c>
      <c r="CB67" s="195">
        <v>0</v>
      </c>
      <c r="CC67" s="195">
        <v>0</v>
      </c>
      <c r="CD67" s="250" t="s">
        <v>221</v>
      </c>
      <c r="CE67" s="195">
        <v>2131582</v>
      </c>
      <c r="CF67" s="253"/>
    </row>
    <row r="68" spans="1:84" ht="12.65" customHeight="1" x14ac:dyDescent="0.3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16824.82</v>
      </c>
      <c r="Q68" s="185"/>
      <c r="R68" s="185">
        <v>151.5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2564.17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15.33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0" t="s">
        <v>221</v>
      </c>
      <c r="CE68" s="195">
        <v>19555.82</v>
      </c>
      <c r="CF68" s="253"/>
    </row>
    <row r="69" spans="1:84" ht="12.65" customHeight="1" x14ac:dyDescent="0.3">
      <c r="A69" s="171" t="s">
        <v>241</v>
      </c>
      <c r="B69" s="175"/>
      <c r="C69" s="250">
        <v>0</v>
      </c>
      <c r="D69" s="250">
        <v>0</v>
      </c>
      <c r="E69" s="250">
        <v>49851.15</v>
      </c>
      <c r="F69" s="250">
        <v>0</v>
      </c>
      <c r="G69" s="250">
        <v>0</v>
      </c>
      <c r="H69" s="250">
        <v>0</v>
      </c>
      <c r="I69" s="250">
        <v>0</v>
      </c>
      <c r="J69" s="250">
        <v>0</v>
      </c>
      <c r="K69" s="250">
        <v>0</v>
      </c>
      <c r="L69" s="250">
        <v>0</v>
      </c>
      <c r="M69" s="250">
        <v>0</v>
      </c>
      <c r="N69" s="250">
        <v>0</v>
      </c>
      <c r="O69" s="250">
        <v>0</v>
      </c>
      <c r="P69" s="250">
        <v>289042.84000000008</v>
      </c>
      <c r="Q69" s="250">
        <v>16157.13</v>
      </c>
      <c r="R69" s="250">
        <v>49108.4</v>
      </c>
      <c r="S69" s="250">
        <v>7426.869999999999</v>
      </c>
      <c r="T69" s="250">
        <v>0</v>
      </c>
      <c r="U69" s="250">
        <v>103549.51</v>
      </c>
      <c r="V69" s="250">
        <v>0</v>
      </c>
      <c r="W69" s="250">
        <v>13284.289999999999</v>
      </c>
      <c r="X69" s="250">
        <v>2800.09</v>
      </c>
      <c r="Y69" s="250">
        <v>54096.419999999984</v>
      </c>
      <c r="Z69" s="250">
        <v>0</v>
      </c>
      <c r="AA69" s="250">
        <v>36820.67</v>
      </c>
      <c r="AB69" s="250">
        <v>9780.99</v>
      </c>
      <c r="AC69" s="250">
        <v>1637.99</v>
      </c>
      <c r="AD69" s="250"/>
      <c r="AE69" s="250">
        <v>0</v>
      </c>
      <c r="AF69" s="250"/>
      <c r="AG69" s="250">
        <v>57005.17</v>
      </c>
      <c r="AH69" s="250"/>
      <c r="AI69" s="250"/>
      <c r="AJ69" s="250">
        <v>0</v>
      </c>
      <c r="AK69" s="250">
        <v>0</v>
      </c>
      <c r="AL69" s="250"/>
      <c r="AM69" s="250"/>
      <c r="AN69" s="250"/>
      <c r="AO69" s="250">
        <v>231</v>
      </c>
      <c r="AP69" s="250"/>
      <c r="AQ69" s="250"/>
      <c r="AR69" s="250"/>
      <c r="AS69" s="250"/>
      <c r="AT69" s="250"/>
      <c r="AU69" s="250"/>
      <c r="AV69" s="250"/>
      <c r="AW69" s="250"/>
      <c r="AX69" s="250"/>
      <c r="AY69" s="250">
        <v>1017.88</v>
      </c>
      <c r="AZ69" s="250"/>
      <c r="BA69" s="250"/>
      <c r="BB69" s="250"/>
      <c r="BC69" s="250"/>
      <c r="BD69" s="250"/>
      <c r="BE69" s="250"/>
      <c r="BF69" s="250"/>
      <c r="BG69" s="250"/>
      <c r="BH69" s="250"/>
      <c r="BI69" s="250"/>
      <c r="BJ69" s="250"/>
      <c r="BK69" s="250"/>
      <c r="BL69" s="250"/>
      <c r="BM69" s="250"/>
      <c r="BN69" s="250">
        <v>3907.93</v>
      </c>
      <c r="BO69" s="250">
        <v>10729.820000000002</v>
      </c>
      <c r="BP69" s="250"/>
      <c r="BQ69" s="250"/>
      <c r="BR69" s="250"/>
      <c r="BS69" s="250"/>
      <c r="BT69" s="250"/>
      <c r="BU69" s="250"/>
      <c r="BV69" s="250">
        <v>2</v>
      </c>
      <c r="BW69" s="250">
        <v>0</v>
      </c>
      <c r="BX69" s="250">
        <v>0</v>
      </c>
      <c r="BY69" s="250">
        <v>0</v>
      </c>
      <c r="BZ69" s="250">
        <v>0</v>
      </c>
      <c r="CA69" s="250">
        <v>0</v>
      </c>
      <c r="CB69" s="250">
        <v>0</v>
      </c>
      <c r="CC69" s="250">
        <v>0</v>
      </c>
      <c r="CD69" s="188">
        <v>0</v>
      </c>
      <c r="CE69" s="195">
        <v>706450.15000000026</v>
      </c>
      <c r="CF69" s="253"/>
    </row>
    <row r="70" spans="1:84" ht="12.65" customHeight="1" x14ac:dyDescent="0.3">
      <c r="A70" s="171" t="s">
        <v>242</v>
      </c>
      <c r="B70" s="175"/>
      <c r="C70" s="184">
        <v>0</v>
      </c>
      <c r="D70" s="184">
        <v>0</v>
      </c>
      <c r="E70" s="185">
        <v>0</v>
      </c>
      <c r="F70" s="185">
        <v>0</v>
      </c>
      <c r="G70" s="184">
        <v>0</v>
      </c>
      <c r="H70" s="184">
        <v>0</v>
      </c>
      <c r="I70" s="185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5">
        <v>0</v>
      </c>
      <c r="Q70" s="185">
        <v>0</v>
      </c>
      <c r="R70" s="224">
        <v>0</v>
      </c>
      <c r="S70" s="185">
        <v>0</v>
      </c>
      <c r="T70" s="184">
        <v>0</v>
      </c>
      <c r="U70" s="185">
        <v>0</v>
      </c>
      <c r="V70" s="185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224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v>0</v>
      </c>
      <c r="CF70" s="253"/>
    </row>
    <row r="71" spans="1:84" ht="12.65" customHeight="1" x14ac:dyDescent="0.3">
      <c r="A71" s="171" t="s">
        <v>243</v>
      </c>
      <c r="B71" s="175"/>
      <c r="C71" s="185">
        <v>0</v>
      </c>
      <c r="D71" s="185">
        <v>0</v>
      </c>
      <c r="E71" s="185">
        <v>3968125.21</v>
      </c>
      <c r="F71" s="185">
        <v>0</v>
      </c>
      <c r="G71" s="185">
        <v>0</v>
      </c>
      <c r="H71" s="185">
        <v>0</v>
      </c>
      <c r="I71" s="185">
        <v>0</v>
      </c>
      <c r="J71" s="185">
        <v>0</v>
      </c>
      <c r="K71" s="185">
        <v>0</v>
      </c>
      <c r="L71" s="185">
        <v>0</v>
      </c>
      <c r="M71" s="185">
        <v>0</v>
      </c>
      <c r="N71" s="185">
        <v>0</v>
      </c>
      <c r="O71" s="185">
        <v>0</v>
      </c>
      <c r="P71" s="185">
        <v>12789202.470000003</v>
      </c>
      <c r="Q71" s="185">
        <v>3315121.6900000004</v>
      </c>
      <c r="R71" s="185">
        <v>5019434.6100000013</v>
      </c>
      <c r="S71" s="185">
        <v>1282979.74</v>
      </c>
      <c r="T71" s="185">
        <v>0</v>
      </c>
      <c r="U71" s="185">
        <v>8128920.8999999994</v>
      </c>
      <c r="V71" s="185">
        <v>0</v>
      </c>
      <c r="W71" s="185">
        <v>2002505.33</v>
      </c>
      <c r="X71" s="185">
        <v>1196548</v>
      </c>
      <c r="Y71" s="185">
        <v>9829958.8699999992</v>
      </c>
      <c r="Z71" s="185">
        <v>0</v>
      </c>
      <c r="AA71" s="185">
        <v>779845.85000000009</v>
      </c>
      <c r="AB71" s="185">
        <v>456205.00999999995</v>
      </c>
      <c r="AC71" s="185">
        <v>467374.68999999994</v>
      </c>
      <c r="AD71" s="185">
        <v>0</v>
      </c>
      <c r="AE71" s="185">
        <v>0</v>
      </c>
      <c r="AF71" s="185">
        <v>0</v>
      </c>
      <c r="AG71" s="185">
        <v>7105125.1000000006</v>
      </c>
      <c r="AH71" s="185">
        <v>0</v>
      </c>
      <c r="AI71" s="185">
        <v>0</v>
      </c>
      <c r="AJ71" s="185">
        <v>0</v>
      </c>
      <c r="AK71" s="185">
        <v>0</v>
      </c>
      <c r="AL71" s="185">
        <v>0</v>
      </c>
      <c r="AM71" s="185">
        <v>0</v>
      </c>
      <c r="AN71" s="185">
        <v>0</v>
      </c>
      <c r="AO71" s="185">
        <v>274403.20000000001</v>
      </c>
      <c r="AP71" s="185">
        <v>0</v>
      </c>
      <c r="AQ71" s="185">
        <v>0</v>
      </c>
      <c r="AR71" s="185">
        <v>0</v>
      </c>
      <c r="AS71" s="185">
        <v>0</v>
      </c>
      <c r="AT71" s="185">
        <v>0</v>
      </c>
      <c r="AU71" s="185">
        <v>0</v>
      </c>
      <c r="AV71" s="185">
        <v>0</v>
      </c>
      <c r="AW71" s="185">
        <v>0</v>
      </c>
      <c r="AX71" s="185">
        <v>0</v>
      </c>
      <c r="AY71" s="185">
        <v>798615.96000000008</v>
      </c>
      <c r="AZ71" s="185">
        <v>0</v>
      </c>
      <c r="BA71" s="185">
        <v>0</v>
      </c>
      <c r="BB71" s="185">
        <v>0</v>
      </c>
      <c r="BC71" s="185">
        <v>0</v>
      </c>
      <c r="BD71" s="185">
        <v>0</v>
      </c>
      <c r="BE71" s="185">
        <v>0</v>
      </c>
      <c r="BF71" s="185">
        <v>0</v>
      </c>
      <c r="BG71" s="185">
        <v>0</v>
      </c>
      <c r="BH71" s="185">
        <v>0</v>
      </c>
      <c r="BI71" s="185">
        <v>0</v>
      </c>
      <c r="BJ71" s="185">
        <v>0</v>
      </c>
      <c r="BK71" s="185">
        <v>0</v>
      </c>
      <c r="BL71" s="185">
        <v>0</v>
      </c>
      <c r="BM71" s="185">
        <v>0</v>
      </c>
      <c r="BN71" s="185">
        <v>1003958.8200000001</v>
      </c>
      <c r="BO71" s="185">
        <v>1376729.9200000002</v>
      </c>
      <c r="BP71" s="185">
        <v>0</v>
      </c>
      <c r="BQ71" s="185">
        <v>0</v>
      </c>
      <c r="BR71" s="185">
        <v>0</v>
      </c>
      <c r="BS71" s="185">
        <v>0</v>
      </c>
      <c r="BT71" s="185">
        <v>0</v>
      </c>
      <c r="BU71" s="185">
        <v>0</v>
      </c>
      <c r="BV71" s="185">
        <v>418870.16</v>
      </c>
      <c r="BW71" s="185">
        <v>0</v>
      </c>
      <c r="BX71" s="185">
        <v>0</v>
      </c>
      <c r="BY71" s="185">
        <v>0</v>
      </c>
      <c r="BZ71" s="185">
        <v>0</v>
      </c>
      <c r="CA71" s="185">
        <v>0</v>
      </c>
      <c r="CB71" s="185">
        <v>0</v>
      </c>
      <c r="CC71" s="185">
        <v>0</v>
      </c>
      <c r="CD71" s="188">
        <v>0</v>
      </c>
      <c r="CE71" s="195">
        <v>60213925.529999994</v>
      </c>
      <c r="CF71" s="253"/>
    </row>
    <row r="72" spans="1:84" ht="12.65" customHeight="1" x14ac:dyDescent="0.3">
      <c r="A72" s="171" t="s">
        <v>244</v>
      </c>
      <c r="B72" s="175"/>
      <c r="C72" s="195" t="s">
        <v>221</v>
      </c>
      <c r="D72" s="195" t="s">
        <v>221</v>
      </c>
      <c r="E72" s="195" t="s">
        <v>221</v>
      </c>
      <c r="F72" s="195" t="s">
        <v>221</v>
      </c>
      <c r="G72" s="195" t="s">
        <v>221</v>
      </c>
      <c r="H72" s="195" t="s">
        <v>221</v>
      </c>
      <c r="I72" s="195" t="s">
        <v>221</v>
      </c>
      <c r="J72" s="195" t="s">
        <v>221</v>
      </c>
      <c r="K72" s="195" t="s">
        <v>221</v>
      </c>
      <c r="L72" s="195" t="s">
        <v>221</v>
      </c>
      <c r="M72" s="195" t="s">
        <v>221</v>
      </c>
      <c r="N72" s="195" t="s">
        <v>221</v>
      </c>
      <c r="O72" s="195" t="s">
        <v>221</v>
      </c>
      <c r="P72" s="195" t="s">
        <v>221</v>
      </c>
      <c r="Q72" s="195" t="s">
        <v>221</v>
      </c>
      <c r="R72" s="195" t="s">
        <v>221</v>
      </c>
      <c r="S72" s="195" t="s">
        <v>221</v>
      </c>
      <c r="T72" s="195" t="s">
        <v>221</v>
      </c>
      <c r="U72" s="195" t="s">
        <v>221</v>
      </c>
      <c r="V72" s="195" t="s">
        <v>221</v>
      </c>
      <c r="W72" s="195" t="s">
        <v>221</v>
      </c>
      <c r="X72" s="195" t="s">
        <v>221</v>
      </c>
      <c r="Y72" s="195" t="s">
        <v>221</v>
      </c>
      <c r="Z72" s="195" t="s">
        <v>221</v>
      </c>
      <c r="AA72" s="195" t="s">
        <v>221</v>
      </c>
      <c r="AB72" s="195" t="s">
        <v>221</v>
      </c>
      <c r="AC72" s="195" t="s">
        <v>221</v>
      </c>
      <c r="AD72" s="195" t="s">
        <v>221</v>
      </c>
      <c r="AE72" s="195" t="s">
        <v>221</v>
      </c>
      <c r="AF72" s="195" t="s">
        <v>221</v>
      </c>
      <c r="AG72" s="195" t="s">
        <v>221</v>
      </c>
      <c r="AH72" s="195" t="s">
        <v>221</v>
      </c>
      <c r="AI72" s="195" t="s">
        <v>221</v>
      </c>
      <c r="AJ72" s="195" t="s">
        <v>221</v>
      </c>
      <c r="AK72" s="195" t="s">
        <v>221</v>
      </c>
      <c r="AL72" s="195" t="s">
        <v>221</v>
      </c>
      <c r="AM72" s="195" t="s">
        <v>221</v>
      </c>
      <c r="AN72" s="195" t="s">
        <v>221</v>
      </c>
      <c r="AO72" s="195" t="s">
        <v>221</v>
      </c>
      <c r="AP72" s="195" t="s">
        <v>221</v>
      </c>
      <c r="AQ72" s="195" t="s">
        <v>221</v>
      </c>
      <c r="AR72" s="195" t="s">
        <v>221</v>
      </c>
      <c r="AS72" s="195" t="s">
        <v>221</v>
      </c>
      <c r="AT72" s="195" t="s">
        <v>221</v>
      </c>
      <c r="AU72" s="195" t="s">
        <v>221</v>
      </c>
      <c r="AV72" s="195" t="s">
        <v>221</v>
      </c>
      <c r="AW72" s="195" t="s">
        <v>221</v>
      </c>
      <c r="AX72" s="195" t="s">
        <v>221</v>
      </c>
      <c r="AY72" s="195" t="s">
        <v>221</v>
      </c>
      <c r="AZ72" s="195" t="s">
        <v>221</v>
      </c>
      <c r="BA72" s="195" t="s">
        <v>221</v>
      </c>
      <c r="BB72" s="195" t="s">
        <v>221</v>
      </c>
      <c r="BC72" s="195" t="s">
        <v>221</v>
      </c>
      <c r="BD72" s="195" t="s">
        <v>221</v>
      </c>
      <c r="BE72" s="195" t="s">
        <v>221</v>
      </c>
      <c r="BF72" s="195" t="s">
        <v>221</v>
      </c>
      <c r="BG72" s="195" t="s">
        <v>221</v>
      </c>
      <c r="BH72" s="195" t="s">
        <v>221</v>
      </c>
      <c r="BI72" s="195" t="s">
        <v>221</v>
      </c>
      <c r="BJ72" s="195" t="s">
        <v>221</v>
      </c>
      <c r="BK72" s="195" t="s">
        <v>221</v>
      </c>
      <c r="BL72" s="195" t="s">
        <v>221</v>
      </c>
      <c r="BM72" s="195" t="s">
        <v>221</v>
      </c>
      <c r="BN72" s="195" t="s">
        <v>221</v>
      </c>
      <c r="BO72" s="195" t="s">
        <v>221</v>
      </c>
      <c r="BP72" s="195" t="s">
        <v>221</v>
      </c>
      <c r="BQ72" s="195" t="s">
        <v>221</v>
      </c>
      <c r="BR72" s="195" t="s">
        <v>221</v>
      </c>
      <c r="BS72" s="195" t="s">
        <v>221</v>
      </c>
      <c r="BT72" s="195" t="s">
        <v>221</v>
      </c>
      <c r="BU72" s="195" t="s">
        <v>221</v>
      </c>
      <c r="BV72" s="195" t="s">
        <v>221</v>
      </c>
      <c r="BW72" s="195" t="s">
        <v>221</v>
      </c>
      <c r="BX72" s="195" t="s">
        <v>221</v>
      </c>
      <c r="BY72" s="195" t="s">
        <v>221</v>
      </c>
      <c r="BZ72" s="195" t="s">
        <v>221</v>
      </c>
      <c r="CA72" s="195" t="s">
        <v>221</v>
      </c>
      <c r="CB72" s="195" t="s">
        <v>221</v>
      </c>
      <c r="CC72" s="195" t="s">
        <v>221</v>
      </c>
      <c r="CD72" s="246" t="s">
        <v>221</v>
      </c>
      <c r="CE72" s="195"/>
      <c r="CF72" s="253"/>
    </row>
    <row r="73" spans="1:84" ht="12.65" customHeight="1" x14ac:dyDescent="0.3">
      <c r="A73" s="171" t="s">
        <v>245</v>
      </c>
      <c r="B73" s="175"/>
      <c r="C73" s="250">
        <v>0</v>
      </c>
      <c r="D73" s="250">
        <v>0</v>
      </c>
      <c r="E73" s="250">
        <v>4843681.2499999991</v>
      </c>
      <c r="F73" s="250">
        <v>0</v>
      </c>
      <c r="G73" s="250">
        <v>0</v>
      </c>
      <c r="H73" s="250">
        <v>0</v>
      </c>
      <c r="I73" s="250">
        <v>0</v>
      </c>
      <c r="J73" s="250">
        <v>0</v>
      </c>
      <c r="K73" s="254">
        <v>0</v>
      </c>
      <c r="L73" s="250">
        <v>0</v>
      </c>
      <c r="M73" s="250">
        <v>0</v>
      </c>
      <c r="N73" s="250">
        <v>0</v>
      </c>
      <c r="O73" s="250">
        <v>0</v>
      </c>
      <c r="P73" s="250">
        <v>0</v>
      </c>
      <c r="Q73" s="250">
        <v>0</v>
      </c>
      <c r="R73" s="250">
        <v>0</v>
      </c>
      <c r="S73" s="250">
        <v>0</v>
      </c>
      <c r="T73" s="250">
        <v>0</v>
      </c>
      <c r="U73" s="250">
        <v>0</v>
      </c>
      <c r="V73" s="250">
        <v>0</v>
      </c>
      <c r="W73" s="250">
        <v>0</v>
      </c>
      <c r="X73" s="250">
        <v>0</v>
      </c>
      <c r="Y73" s="250">
        <v>0</v>
      </c>
      <c r="Z73" s="250">
        <v>0</v>
      </c>
      <c r="AA73" s="250">
        <v>0</v>
      </c>
      <c r="AB73" s="250">
        <v>0</v>
      </c>
      <c r="AC73" s="250">
        <v>0</v>
      </c>
      <c r="AD73" s="250">
        <v>0</v>
      </c>
      <c r="AE73" s="250">
        <v>0</v>
      </c>
      <c r="AF73" s="250">
        <v>0</v>
      </c>
      <c r="AG73" s="250">
        <v>0</v>
      </c>
      <c r="AH73" s="250">
        <v>0</v>
      </c>
      <c r="AI73" s="250">
        <v>0</v>
      </c>
      <c r="AJ73" s="250">
        <v>0</v>
      </c>
      <c r="AK73" s="250">
        <v>0</v>
      </c>
      <c r="AL73" s="250">
        <v>0</v>
      </c>
      <c r="AM73" s="250">
        <v>0</v>
      </c>
      <c r="AN73" s="250">
        <v>0</v>
      </c>
      <c r="AO73" s="250">
        <v>0</v>
      </c>
      <c r="AP73" s="250">
        <v>0</v>
      </c>
      <c r="AQ73" s="250">
        <v>0</v>
      </c>
      <c r="AR73" s="250">
        <v>0</v>
      </c>
      <c r="AS73" s="250">
        <v>0</v>
      </c>
      <c r="AT73" s="250">
        <v>0</v>
      </c>
      <c r="AU73" s="250">
        <v>0</v>
      </c>
      <c r="AV73" s="250">
        <v>0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88">
        <v>4843681.2499999991</v>
      </c>
      <c r="CF73" s="253"/>
    </row>
    <row r="74" spans="1:84" ht="12.65" customHeight="1" x14ac:dyDescent="0.3">
      <c r="A74" s="171" t="s">
        <v>246</v>
      </c>
      <c r="B74" s="175"/>
      <c r="C74" s="184">
        <v>0</v>
      </c>
      <c r="D74" s="184">
        <v>0</v>
      </c>
      <c r="E74" s="185">
        <v>2041964.583333334</v>
      </c>
      <c r="F74" s="185">
        <v>0</v>
      </c>
      <c r="G74" s="184">
        <v>0</v>
      </c>
      <c r="H74" s="184">
        <v>0</v>
      </c>
      <c r="I74" s="185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12469705</v>
      </c>
      <c r="Q74" s="185">
        <v>5349250</v>
      </c>
      <c r="R74" s="185">
        <v>933482</v>
      </c>
      <c r="S74" s="185">
        <v>0</v>
      </c>
      <c r="T74" s="185">
        <v>0</v>
      </c>
      <c r="U74" s="185">
        <v>3082979</v>
      </c>
      <c r="V74" s="185">
        <v>0</v>
      </c>
      <c r="W74" s="185">
        <v>3274776</v>
      </c>
      <c r="X74" s="185">
        <v>4539090</v>
      </c>
      <c r="Y74" s="185">
        <v>13463945</v>
      </c>
      <c r="Z74" s="185">
        <v>0</v>
      </c>
      <c r="AA74" s="185">
        <v>761503</v>
      </c>
      <c r="AB74" s="185">
        <v>712391</v>
      </c>
      <c r="AC74" s="185">
        <v>95299</v>
      </c>
      <c r="AD74" s="185">
        <v>0</v>
      </c>
      <c r="AE74" s="185">
        <v>0</v>
      </c>
      <c r="AF74" s="185">
        <v>0</v>
      </c>
      <c r="AG74" s="185">
        <v>3253410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4917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v>49982711.583333336</v>
      </c>
      <c r="CF74" s="253"/>
    </row>
    <row r="75" spans="1:84" ht="12.65" customHeight="1" x14ac:dyDescent="0.3">
      <c r="A75" s="171" t="s">
        <v>247</v>
      </c>
      <c r="B75" s="175"/>
      <c r="C75" s="184">
        <v>0</v>
      </c>
      <c r="D75" s="184">
        <v>0</v>
      </c>
      <c r="E75" s="185">
        <v>6885645.833333333</v>
      </c>
      <c r="F75" s="185">
        <v>0</v>
      </c>
      <c r="G75" s="184">
        <v>0</v>
      </c>
      <c r="H75" s="184">
        <v>0</v>
      </c>
      <c r="I75" s="184">
        <v>0</v>
      </c>
      <c r="J75" s="185">
        <v>0</v>
      </c>
      <c r="K75" s="185">
        <v>0</v>
      </c>
      <c r="L75" s="185">
        <v>0</v>
      </c>
      <c r="M75" s="184">
        <v>0</v>
      </c>
      <c r="N75" s="184">
        <v>0</v>
      </c>
      <c r="O75" s="184">
        <v>0</v>
      </c>
      <c r="P75" s="185">
        <v>12469705</v>
      </c>
      <c r="Q75" s="185">
        <v>5349250</v>
      </c>
      <c r="R75" s="185">
        <v>933482</v>
      </c>
      <c r="S75" s="185">
        <v>0</v>
      </c>
      <c r="T75" s="185">
        <v>0</v>
      </c>
      <c r="U75" s="185">
        <v>3082979</v>
      </c>
      <c r="V75" s="185">
        <v>0</v>
      </c>
      <c r="W75" s="185">
        <v>3274776</v>
      </c>
      <c r="X75" s="185">
        <v>4539090</v>
      </c>
      <c r="Y75" s="185">
        <v>13463945</v>
      </c>
      <c r="Z75" s="185">
        <v>0</v>
      </c>
      <c r="AA75" s="185">
        <v>761503</v>
      </c>
      <c r="AB75" s="185">
        <v>712391</v>
      </c>
      <c r="AC75" s="185">
        <v>95299</v>
      </c>
      <c r="AD75" s="185">
        <v>0</v>
      </c>
      <c r="AE75" s="185">
        <v>0</v>
      </c>
      <c r="AF75" s="185">
        <v>0</v>
      </c>
      <c r="AG75" s="185">
        <v>3253410</v>
      </c>
      <c r="AH75" s="185">
        <v>0</v>
      </c>
      <c r="AI75" s="185">
        <v>0</v>
      </c>
      <c r="AJ75" s="185">
        <v>0</v>
      </c>
      <c r="AK75" s="185">
        <v>0</v>
      </c>
      <c r="AL75" s="185">
        <v>0</v>
      </c>
      <c r="AM75" s="185">
        <v>0</v>
      </c>
      <c r="AN75" s="185">
        <v>0</v>
      </c>
      <c r="AO75" s="185">
        <v>4917</v>
      </c>
      <c r="AP75" s="185">
        <v>0</v>
      </c>
      <c r="AQ75" s="185">
        <v>0</v>
      </c>
      <c r="AR75" s="185">
        <v>0</v>
      </c>
      <c r="AS75" s="185">
        <v>0</v>
      </c>
      <c r="AT75" s="185">
        <v>0</v>
      </c>
      <c r="AU75" s="185">
        <v>0</v>
      </c>
      <c r="AV75" s="185">
        <v>0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v>54826392.833333328</v>
      </c>
      <c r="CF75" s="253"/>
    </row>
    <row r="76" spans="1:84" ht="12.65" customHeight="1" x14ac:dyDescent="0.3">
      <c r="A76" s="171" t="s">
        <v>248</v>
      </c>
      <c r="B76" s="175"/>
      <c r="C76" s="195">
        <v>0</v>
      </c>
      <c r="D76" s="195">
        <v>0</v>
      </c>
      <c r="E76" s="195">
        <v>7543</v>
      </c>
      <c r="F76" s="195">
        <v>0</v>
      </c>
      <c r="G76" s="195">
        <v>0</v>
      </c>
      <c r="H76" s="195">
        <v>0</v>
      </c>
      <c r="I76" s="195">
        <v>0</v>
      </c>
      <c r="J76" s="195">
        <v>0</v>
      </c>
      <c r="K76" s="195">
        <v>0</v>
      </c>
      <c r="L76" s="195">
        <v>0</v>
      </c>
      <c r="M76" s="195">
        <v>0</v>
      </c>
      <c r="N76" s="195">
        <v>0</v>
      </c>
      <c r="O76" s="195">
        <v>0</v>
      </c>
      <c r="P76" s="195">
        <v>19488</v>
      </c>
      <c r="Q76" s="195">
        <v>9402</v>
      </c>
      <c r="R76" s="195">
        <v>6833</v>
      </c>
      <c r="S76" s="195">
        <v>5427</v>
      </c>
      <c r="T76" s="195">
        <v>0</v>
      </c>
      <c r="U76" s="195">
        <v>11654</v>
      </c>
      <c r="V76" s="195">
        <v>0</v>
      </c>
      <c r="W76" s="195">
        <v>3673</v>
      </c>
      <c r="X76" s="195">
        <v>0</v>
      </c>
      <c r="Y76" s="195">
        <v>33883</v>
      </c>
      <c r="Z76" s="195">
        <v>0</v>
      </c>
      <c r="AA76" s="195">
        <v>0</v>
      </c>
      <c r="AB76" s="195">
        <v>4623</v>
      </c>
      <c r="AC76" s="195">
        <v>743</v>
      </c>
      <c r="AD76" s="195">
        <v>0</v>
      </c>
      <c r="AE76" s="195">
        <v>0</v>
      </c>
      <c r="AF76" s="195">
        <v>0</v>
      </c>
      <c r="AG76" s="195">
        <v>14792</v>
      </c>
      <c r="AH76" s="195">
        <v>0</v>
      </c>
      <c r="AI76" s="195">
        <v>0</v>
      </c>
      <c r="AJ76" s="195">
        <v>0</v>
      </c>
      <c r="AK76" s="195">
        <v>0</v>
      </c>
      <c r="AL76" s="195">
        <v>0</v>
      </c>
      <c r="AM76" s="195">
        <v>0</v>
      </c>
      <c r="AN76" s="195">
        <v>0</v>
      </c>
      <c r="AO76" s="195">
        <v>5958</v>
      </c>
      <c r="AP76" s="195">
        <v>0</v>
      </c>
      <c r="AQ76" s="195">
        <v>0</v>
      </c>
      <c r="AR76" s="195">
        <v>0</v>
      </c>
      <c r="AS76" s="195">
        <v>0</v>
      </c>
      <c r="AT76" s="195">
        <v>0</v>
      </c>
      <c r="AU76" s="195">
        <v>0</v>
      </c>
      <c r="AV76" s="195">
        <v>0</v>
      </c>
      <c r="AW76" s="250">
        <v>0</v>
      </c>
      <c r="AX76" s="250">
        <v>0</v>
      </c>
      <c r="AY76" s="250">
        <v>14784</v>
      </c>
      <c r="AZ76" s="250">
        <v>0</v>
      </c>
      <c r="BA76" s="250">
        <v>0</v>
      </c>
      <c r="BB76" s="250">
        <v>0</v>
      </c>
      <c r="BC76" s="250">
        <v>0</v>
      </c>
      <c r="BD76" s="250">
        <v>0</v>
      </c>
      <c r="BE76" s="250">
        <v>61218</v>
      </c>
      <c r="BF76" s="250">
        <v>0</v>
      </c>
      <c r="BG76" s="250">
        <v>0</v>
      </c>
      <c r="BH76" s="250">
        <v>0</v>
      </c>
      <c r="BI76" s="250">
        <v>0</v>
      </c>
      <c r="BJ76" s="250">
        <v>0</v>
      </c>
      <c r="BK76" s="250">
        <v>0</v>
      </c>
      <c r="BL76" s="250">
        <v>0</v>
      </c>
      <c r="BM76" s="250">
        <v>0</v>
      </c>
      <c r="BN76" s="250">
        <v>0</v>
      </c>
      <c r="BO76" s="250">
        <v>690</v>
      </c>
      <c r="BP76" s="250">
        <v>0</v>
      </c>
      <c r="BQ76" s="250">
        <v>0</v>
      </c>
      <c r="BR76" s="250">
        <v>0</v>
      </c>
      <c r="BS76" s="250">
        <v>0</v>
      </c>
      <c r="BT76" s="250">
        <v>0</v>
      </c>
      <c r="BU76" s="250">
        <v>0</v>
      </c>
      <c r="BV76" s="250">
        <v>0</v>
      </c>
      <c r="BW76" s="250">
        <v>0</v>
      </c>
      <c r="BX76" s="250">
        <v>0</v>
      </c>
      <c r="BY76" s="250">
        <v>0</v>
      </c>
      <c r="BZ76" s="250">
        <v>0</v>
      </c>
      <c r="CA76" s="250">
        <v>0</v>
      </c>
      <c r="CB76" s="250">
        <v>0</v>
      </c>
      <c r="CC76" s="250">
        <v>0</v>
      </c>
      <c r="CD76" s="250" t="s">
        <v>221</v>
      </c>
      <c r="CE76" s="195">
        <v>200711</v>
      </c>
      <c r="CF76" s="253">
        <v>0</v>
      </c>
    </row>
    <row r="77" spans="1:84" ht="12.65" customHeight="1" x14ac:dyDescent="0.3">
      <c r="A77" s="171" t="s">
        <v>249</v>
      </c>
      <c r="B77" s="175"/>
      <c r="C77" s="184">
        <v>0</v>
      </c>
      <c r="D77" s="184">
        <v>0</v>
      </c>
      <c r="E77" s="185">
        <v>6887</v>
      </c>
      <c r="F77" s="185">
        <v>0</v>
      </c>
      <c r="G77" s="184">
        <v>0</v>
      </c>
      <c r="H77" s="184">
        <v>0</v>
      </c>
      <c r="I77" s="185">
        <v>0</v>
      </c>
      <c r="J77" s="185">
        <v>0</v>
      </c>
      <c r="K77" s="185">
        <v>0</v>
      </c>
      <c r="L77" s="185">
        <v>0</v>
      </c>
      <c r="M77" s="185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5">
        <v>2340</v>
      </c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>
        <v>252</v>
      </c>
      <c r="AH77" s="185">
        <v>0</v>
      </c>
      <c r="AI77" s="185">
        <v>0</v>
      </c>
      <c r="AJ77" s="185">
        <v>0</v>
      </c>
      <c r="AK77" s="185">
        <v>0</v>
      </c>
      <c r="AL77" s="185">
        <v>0</v>
      </c>
      <c r="AM77" s="185">
        <v>0</v>
      </c>
      <c r="AN77" s="185">
        <v>0</v>
      </c>
      <c r="AO77" s="185">
        <v>0</v>
      </c>
      <c r="AP77" s="185">
        <v>0</v>
      </c>
      <c r="AQ77" s="185">
        <v>0</v>
      </c>
      <c r="AR77" s="185">
        <v>0</v>
      </c>
      <c r="AS77" s="185">
        <v>0</v>
      </c>
      <c r="AT77" s="185">
        <v>0</v>
      </c>
      <c r="AU77" s="185">
        <v>0</v>
      </c>
      <c r="AV77" s="185">
        <v>524</v>
      </c>
      <c r="AW77" s="185">
        <v>0</v>
      </c>
      <c r="AX77" s="185" t="s">
        <v>221</v>
      </c>
      <c r="AY77" s="185" t="s">
        <v>221</v>
      </c>
      <c r="AZ77" s="185">
        <v>0</v>
      </c>
      <c r="BA77" s="185">
        <v>0</v>
      </c>
      <c r="BB77" s="185">
        <v>0</v>
      </c>
      <c r="BC77" s="185">
        <v>0</v>
      </c>
      <c r="BD77" s="185" t="s">
        <v>221</v>
      </c>
      <c r="BE77" s="185" t="s">
        <v>221</v>
      </c>
      <c r="BF77" s="185">
        <v>0</v>
      </c>
      <c r="BG77" s="185" t="s">
        <v>221</v>
      </c>
      <c r="BH77" s="185">
        <v>0</v>
      </c>
      <c r="BI77" s="185">
        <v>0</v>
      </c>
      <c r="BJ77" s="185" t="s">
        <v>221</v>
      </c>
      <c r="BK77" s="185">
        <v>0</v>
      </c>
      <c r="BL77" s="185">
        <v>0</v>
      </c>
      <c r="BM77" s="185">
        <v>0</v>
      </c>
      <c r="BN77" s="185" t="s">
        <v>221</v>
      </c>
      <c r="BO77" s="185" t="s">
        <v>221</v>
      </c>
      <c r="BP77" s="185" t="s">
        <v>221</v>
      </c>
      <c r="BQ77" s="185" t="s">
        <v>221</v>
      </c>
      <c r="BR77" s="185">
        <v>0</v>
      </c>
      <c r="BS77" s="185">
        <v>0</v>
      </c>
      <c r="BT77" s="185">
        <v>0</v>
      </c>
      <c r="BU77" s="185">
        <v>0</v>
      </c>
      <c r="BV77" s="185">
        <v>0</v>
      </c>
      <c r="BW77" s="185">
        <v>0</v>
      </c>
      <c r="BX77" s="185">
        <v>0</v>
      </c>
      <c r="BY77" s="185">
        <v>0</v>
      </c>
      <c r="BZ77" s="185">
        <v>0</v>
      </c>
      <c r="CA77" s="185">
        <v>0</v>
      </c>
      <c r="CB77" s="185">
        <v>0</v>
      </c>
      <c r="CC77" s="185" t="s">
        <v>221</v>
      </c>
      <c r="CD77" s="250" t="s">
        <v>221</v>
      </c>
      <c r="CE77" s="195">
        <v>10003</v>
      </c>
      <c r="CF77" s="195">
        <v>0</v>
      </c>
    </row>
    <row r="78" spans="1:84" ht="12.65" customHeight="1" x14ac:dyDescent="0.3">
      <c r="A78" s="171" t="s">
        <v>250</v>
      </c>
      <c r="B78" s="175"/>
      <c r="C78" s="184">
        <v>0</v>
      </c>
      <c r="D78" s="184">
        <v>0</v>
      </c>
      <c r="E78" s="184">
        <v>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0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50" t="s">
        <v>221</v>
      </c>
      <c r="AY78" s="250" t="s">
        <v>221</v>
      </c>
      <c r="AZ78" s="184" t="s">
        <v>221</v>
      </c>
      <c r="BA78" s="184">
        <v>0</v>
      </c>
      <c r="BB78" s="184">
        <v>0</v>
      </c>
      <c r="BC78" s="184">
        <v>0</v>
      </c>
      <c r="BD78" s="250" t="s">
        <v>221</v>
      </c>
      <c r="BE78" s="250" t="s">
        <v>221</v>
      </c>
      <c r="BF78" s="184" t="s">
        <v>221</v>
      </c>
      <c r="BG78" s="250" t="s">
        <v>221</v>
      </c>
      <c r="BH78" s="184">
        <v>0</v>
      </c>
      <c r="BI78" s="184">
        <v>0</v>
      </c>
      <c r="BJ78" s="250" t="s">
        <v>221</v>
      </c>
      <c r="BK78" s="184">
        <v>0</v>
      </c>
      <c r="BL78" s="184">
        <v>0</v>
      </c>
      <c r="BM78" s="184">
        <v>0</v>
      </c>
      <c r="BN78" s="250" t="s">
        <v>221</v>
      </c>
      <c r="BO78" s="250" t="s">
        <v>221</v>
      </c>
      <c r="BP78" s="250" t="s">
        <v>221</v>
      </c>
      <c r="BQ78" s="250" t="s">
        <v>221</v>
      </c>
      <c r="BR78" s="184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50" t="s">
        <v>221</v>
      </c>
      <c r="CD78" s="250" t="s">
        <v>221</v>
      </c>
      <c r="CE78" s="195">
        <v>0</v>
      </c>
      <c r="CF78" s="195"/>
    </row>
    <row r="79" spans="1:84" ht="12.65" customHeight="1" x14ac:dyDescent="0.3">
      <c r="A79" s="171" t="s">
        <v>251</v>
      </c>
      <c r="B79" s="175"/>
      <c r="C79" s="184">
        <v>0</v>
      </c>
      <c r="D79" s="184">
        <v>0</v>
      </c>
      <c r="E79" s="184">
        <v>39478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78331</v>
      </c>
      <c r="Q79" s="184">
        <v>0</v>
      </c>
      <c r="R79" s="184">
        <v>0</v>
      </c>
      <c r="S79" s="184">
        <v>147281</v>
      </c>
      <c r="T79" s="184">
        <v>0</v>
      </c>
      <c r="U79" s="184">
        <v>60.5</v>
      </c>
      <c r="V79" s="184"/>
      <c r="W79" s="184"/>
      <c r="X79" s="184"/>
      <c r="Y79" s="184">
        <v>112843</v>
      </c>
      <c r="Z79" s="184">
        <v>0</v>
      </c>
      <c r="AA79" s="184"/>
      <c r="AB79" s="184"/>
      <c r="AC79" s="184"/>
      <c r="AD79" s="184"/>
      <c r="AE79" s="184">
        <v>0</v>
      </c>
      <c r="AF79" s="184"/>
      <c r="AG79" s="184">
        <v>93114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50" t="s">
        <v>221</v>
      </c>
      <c r="AY79" s="250" t="s">
        <v>221</v>
      </c>
      <c r="AZ79" s="250" t="s">
        <v>221</v>
      </c>
      <c r="BA79" s="184" t="s">
        <v>221</v>
      </c>
      <c r="BB79" s="184">
        <v>0</v>
      </c>
      <c r="BC79" s="184">
        <v>0</v>
      </c>
      <c r="BD79" s="250" t="s">
        <v>221</v>
      </c>
      <c r="BE79" s="250" t="s">
        <v>221</v>
      </c>
      <c r="BF79" s="250" t="s">
        <v>221</v>
      </c>
      <c r="BG79" s="250" t="s">
        <v>221</v>
      </c>
      <c r="BH79" s="184">
        <v>0</v>
      </c>
      <c r="BI79" s="184">
        <v>0</v>
      </c>
      <c r="BJ79" s="250" t="s">
        <v>221</v>
      </c>
      <c r="BK79" s="184">
        <v>0</v>
      </c>
      <c r="BL79" s="184">
        <v>0</v>
      </c>
      <c r="BM79" s="184">
        <v>0</v>
      </c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50" t="s">
        <v>221</v>
      </c>
      <c r="CD79" s="250" t="s">
        <v>221</v>
      </c>
      <c r="CE79" s="195">
        <v>471107.5</v>
      </c>
      <c r="CF79" s="195">
        <v>0</v>
      </c>
    </row>
    <row r="80" spans="1:84" ht="12.65" customHeight="1" x14ac:dyDescent="0.3">
      <c r="A80" s="171" t="s">
        <v>252</v>
      </c>
      <c r="B80" s="175"/>
      <c r="C80" s="225">
        <v>0</v>
      </c>
      <c r="D80" s="225">
        <v>0</v>
      </c>
      <c r="E80" s="184">
        <v>14.4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0</v>
      </c>
      <c r="P80" s="184">
        <v>14.4</v>
      </c>
      <c r="Q80" s="184">
        <v>14.8</v>
      </c>
      <c r="R80" s="184">
        <v>3.6</v>
      </c>
      <c r="S80" s="184">
        <v>0.1</v>
      </c>
      <c r="T80" s="184">
        <v>0</v>
      </c>
      <c r="U80" s="184">
        <v>0</v>
      </c>
      <c r="V80" s="184">
        <v>0</v>
      </c>
      <c r="W80" s="184">
        <v>0</v>
      </c>
      <c r="X80" s="184">
        <v>0</v>
      </c>
      <c r="Y80" s="184">
        <v>3.7</v>
      </c>
      <c r="Z80" s="184">
        <v>0</v>
      </c>
      <c r="AA80" s="184">
        <v>0</v>
      </c>
      <c r="AB80" s="184">
        <v>0</v>
      </c>
      <c r="AC80" s="184">
        <v>0</v>
      </c>
      <c r="AD80" s="184">
        <v>0</v>
      </c>
      <c r="AE80" s="184">
        <v>0</v>
      </c>
      <c r="AF80" s="184">
        <v>0</v>
      </c>
      <c r="AG80" s="184">
        <v>24.6</v>
      </c>
      <c r="AH80" s="184">
        <v>0</v>
      </c>
      <c r="AI80" s="184">
        <v>0</v>
      </c>
      <c r="AJ80" s="184">
        <v>0</v>
      </c>
      <c r="AK80" s="184">
        <v>0</v>
      </c>
      <c r="AL80" s="184">
        <v>0</v>
      </c>
      <c r="AM80" s="184">
        <v>0</v>
      </c>
      <c r="AN80" s="184">
        <v>0</v>
      </c>
      <c r="AO80" s="184">
        <v>1.7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0</v>
      </c>
      <c r="AW80" s="184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184" t="s">
        <v>221</v>
      </c>
      <c r="BC80" s="184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184" t="s">
        <v>221</v>
      </c>
      <c r="BI80" s="184" t="s">
        <v>221</v>
      </c>
      <c r="BJ80" s="250" t="s">
        <v>221</v>
      </c>
      <c r="BK80" s="184" t="s">
        <v>221</v>
      </c>
      <c r="BL80" s="184" t="s">
        <v>221</v>
      </c>
      <c r="BM80" s="184" t="s">
        <v>221</v>
      </c>
      <c r="BN80" s="250" t="s">
        <v>221</v>
      </c>
      <c r="BO80" s="250">
        <v>3.1</v>
      </c>
      <c r="BP80" s="250" t="s">
        <v>221</v>
      </c>
      <c r="BQ80" s="250" t="s">
        <v>221</v>
      </c>
      <c r="BR80" s="250" t="s">
        <v>221</v>
      </c>
      <c r="BS80" s="184" t="s">
        <v>221</v>
      </c>
      <c r="BT80" s="184" t="s">
        <v>221</v>
      </c>
      <c r="BU80" s="184"/>
      <c r="BV80" s="184"/>
      <c r="BW80" s="184"/>
      <c r="BX80" s="184"/>
      <c r="BY80" s="184"/>
      <c r="BZ80" s="184"/>
      <c r="CA80" s="184"/>
      <c r="CB80" s="184"/>
      <c r="CC80" s="250" t="s">
        <v>221</v>
      </c>
      <c r="CD80" s="250" t="s">
        <v>221</v>
      </c>
      <c r="CE80" s="195">
        <v>80.400000000000006</v>
      </c>
      <c r="CF80" s="195"/>
    </row>
    <row r="81" spans="1:84" ht="21" customHeight="1" x14ac:dyDescent="0.3">
      <c r="A81" s="171" t="s">
        <v>253</v>
      </c>
      <c r="B81" s="175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0"/>
      <c r="AX81" s="250"/>
      <c r="AY81" s="250"/>
      <c r="AZ81" s="250"/>
      <c r="BA81" s="250"/>
      <c r="BB81" s="250"/>
      <c r="BC81" s="250"/>
      <c r="BD81" s="250"/>
      <c r="BE81" s="250"/>
      <c r="BF81" s="250"/>
      <c r="BG81" s="250"/>
      <c r="BH81" s="250"/>
      <c r="BI81" s="250"/>
      <c r="BJ81" s="250"/>
      <c r="BK81" s="250"/>
      <c r="BL81" s="250"/>
      <c r="BM81" s="250"/>
      <c r="BN81" s="250"/>
      <c r="BO81" s="250"/>
      <c r="BP81" s="250"/>
      <c r="BQ81" s="250"/>
      <c r="BR81" s="250"/>
      <c r="BS81" s="250"/>
      <c r="BT81" s="250"/>
      <c r="BU81" s="255"/>
      <c r="BV81" s="255"/>
      <c r="BW81" s="255"/>
      <c r="BX81" s="255"/>
      <c r="BY81" s="255"/>
      <c r="BZ81" s="255"/>
      <c r="CA81" s="255"/>
      <c r="CB81" s="255"/>
      <c r="CC81" s="250"/>
      <c r="CD81" s="250"/>
      <c r="CE81" s="256"/>
      <c r="CF81" s="256"/>
    </row>
    <row r="82" spans="1:84" ht="12.65" customHeight="1" x14ac:dyDescent="0.3">
      <c r="A82" s="208" t="s">
        <v>254</v>
      </c>
      <c r="B82" s="208"/>
      <c r="C82" s="171" t="s">
        <v>1267</v>
      </c>
      <c r="D82" s="208"/>
      <c r="E82" s="208"/>
    </row>
    <row r="83" spans="1:84" ht="12.65" customHeight="1" x14ac:dyDescent="0.3">
      <c r="A83" s="171" t="s">
        <v>255</v>
      </c>
      <c r="B83" s="172" t="s">
        <v>256</v>
      </c>
      <c r="C83" s="283" t="s">
        <v>1268</v>
      </c>
      <c r="D83" s="257"/>
      <c r="E83" s="175"/>
    </row>
    <row r="84" spans="1:84" ht="12.65" customHeight="1" x14ac:dyDescent="0.3">
      <c r="A84" s="173" t="s">
        <v>257</v>
      </c>
      <c r="B84" s="172" t="s">
        <v>256</v>
      </c>
      <c r="C84" s="227" t="s">
        <v>1269</v>
      </c>
      <c r="D84" s="257"/>
      <c r="E84" s="175"/>
    </row>
    <row r="85" spans="1:84" ht="12.65" customHeight="1" x14ac:dyDescent="0.3">
      <c r="A85" s="173" t="s">
        <v>1250</v>
      </c>
      <c r="B85" s="172"/>
      <c r="C85" s="227" t="s">
        <v>1270</v>
      </c>
      <c r="D85" s="205"/>
      <c r="E85" s="204"/>
    </row>
    <row r="86" spans="1:84" ht="12.65" customHeight="1" x14ac:dyDescent="0.3">
      <c r="A86" s="173" t="s">
        <v>1251</v>
      </c>
      <c r="B86" s="172" t="s">
        <v>256</v>
      </c>
      <c r="C86" s="227" t="s">
        <v>1270</v>
      </c>
      <c r="D86" s="205"/>
      <c r="E86" s="204"/>
    </row>
    <row r="87" spans="1:84" ht="12.65" customHeight="1" x14ac:dyDescent="0.3">
      <c r="A87" s="173" t="s">
        <v>258</v>
      </c>
      <c r="B87" s="172" t="s">
        <v>256</v>
      </c>
      <c r="C87" s="227" t="s">
        <v>1271</v>
      </c>
      <c r="D87" s="205"/>
      <c r="E87" s="204"/>
    </row>
    <row r="88" spans="1:84" ht="12.65" customHeight="1" x14ac:dyDescent="0.3">
      <c r="A88" s="173" t="s">
        <v>259</v>
      </c>
      <c r="B88" s="172" t="s">
        <v>256</v>
      </c>
      <c r="C88" s="227" t="s">
        <v>1272</v>
      </c>
      <c r="D88" s="205"/>
      <c r="E88" s="204"/>
    </row>
    <row r="89" spans="1:84" ht="12.65" customHeight="1" x14ac:dyDescent="0.3">
      <c r="A89" s="173" t="s">
        <v>260</v>
      </c>
      <c r="B89" s="172" t="s">
        <v>256</v>
      </c>
      <c r="C89" s="227" t="s">
        <v>1273</v>
      </c>
      <c r="D89" s="205"/>
      <c r="E89" s="204"/>
    </row>
    <row r="90" spans="1:84" ht="12.65" customHeight="1" x14ac:dyDescent="0.3">
      <c r="A90" s="173" t="s">
        <v>261</v>
      </c>
      <c r="B90" s="172" t="s">
        <v>256</v>
      </c>
      <c r="C90" s="227" t="s">
        <v>1274</v>
      </c>
      <c r="D90" s="205"/>
      <c r="E90" s="204"/>
    </row>
    <row r="91" spans="1:84" ht="12.65" customHeight="1" x14ac:dyDescent="0.3">
      <c r="A91" s="173" t="s">
        <v>262</v>
      </c>
      <c r="B91" s="172" t="s">
        <v>256</v>
      </c>
      <c r="C91" s="227" t="s">
        <v>1275</v>
      </c>
      <c r="D91" s="205"/>
      <c r="E91" s="204"/>
    </row>
    <row r="92" spans="1:84" ht="12.65" customHeight="1" x14ac:dyDescent="0.3">
      <c r="A92" s="173" t="s">
        <v>263</v>
      </c>
      <c r="B92" s="172" t="s">
        <v>256</v>
      </c>
      <c r="C92" s="227" t="s">
        <v>1276</v>
      </c>
      <c r="D92" s="205"/>
      <c r="E92" s="204"/>
    </row>
    <row r="93" spans="1:84" ht="12.65" customHeight="1" x14ac:dyDescent="0.3">
      <c r="A93" s="173" t="s">
        <v>264</v>
      </c>
      <c r="B93" s="172" t="s">
        <v>256</v>
      </c>
      <c r="C93" s="227" t="s">
        <v>1277</v>
      </c>
      <c r="D93" s="257"/>
      <c r="E93" s="175"/>
    </row>
    <row r="94" spans="1:84" ht="12.65" customHeight="1" x14ac:dyDescent="0.3">
      <c r="A94" s="173"/>
      <c r="B94" s="172"/>
      <c r="C94" s="227"/>
      <c r="D94" s="257"/>
      <c r="E94" s="175"/>
    </row>
    <row r="95" spans="1:84" ht="12.65" customHeight="1" x14ac:dyDescent="0.3">
      <c r="A95" s="173" t="s">
        <v>265</v>
      </c>
      <c r="B95" s="173"/>
      <c r="C95" s="191"/>
      <c r="D95" s="175"/>
      <c r="E95" s="175"/>
    </row>
    <row r="96" spans="1:84" ht="12.65" customHeight="1" x14ac:dyDescent="0.3">
      <c r="A96" s="208" t="s">
        <v>266</v>
      </c>
      <c r="B96" s="208"/>
      <c r="C96" s="208"/>
      <c r="D96" s="208"/>
      <c r="E96" s="208"/>
    </row>
    <row r="97" spans="1:5" ht="12.65" customHeight="1" x14ac:dyDescent="0.3">
      <c r="A97" s="258" t="s">
        <v>267</v>
      </c>
      <c r="B97" s="258" t="s">
        <v>256</v>
      </c>
      <c r="C97" s="258"/>
      <c r="D97" s="258"/>
      <c r="E97" s="258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173" t="s">
        <v>269</v>
      </c>
      <c r="B100" s="172"/>
      <c r="C100" s="189"/>
      <c r="D100" s="175"/>
      <c r="E100" s="175"/>
    </row>
    <row r="101" spans="1:5" ht="12.65" customHeight="1" x14ac:dyDescent="0.3">
      <c r="A101" s="258" t="s">
        <v>270</v>
      </c>
      <c r="B101" s="258" t="s">
        <v>256</v>
      </c>
      <c r="C101" s="258"/>
      <c r="D101" s="258"/>
      <c r="E101" s="258"/>
    </row>
    <row r="102" spans="1:5" ht="12.65" customHeight="1" x14ac:dyDescent="0.3">
      <c r="A102" s="173" t="s">
        <v>132</v>
      </c>
      <c r="B102" s="172" t="s">
        <v>256</v>
      </c>
      <c r="C102" s="189">
        <v>1</v>
      </c>
      <c r="D102" s="175"/>
      <c r="E102" s="175"/>
    </row>
    <row r="103" spans="1:5" ht="12.65" customHeight="1" x14ac:dyDescent="0.3">
      <c r="A103" s="173" t="s">
        <v>271</v>
      </c>
      <c r="B103" s="172"/>
      <c r="C103" s="222"/>
      <c r="D103" s="175"/>
      <c r="E103" s="175"/>
    </row>
    <row r="104" spans="1:5" ht="12.65" customHeight="1" x14ac:dyDescent="0.3">
      <c r="A104" s="258" t="s">
        <v>272</v>
      </c>
      <c r="B104" s="258" t="s">
        <v>256</v>
      </c>
      <c r="C104" s="258"/>
      <c r="D104" s="258"/>
      <c r="E104" s="258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12.65" customHeight="1" x14ac:dyDescent="0.3">
      <c r="A107" s="173"/>
      <c r="B107" s="172"/>
      <c r="C107" s="189"/>
      <c r="D107" s="175"/>
      <c r="E107" s="175"/>
    </row>
    <row r="108" spans="1:5" ht="21.75" customHeight="1" x14ac:dyDescent="0.3">
      <c r="A108" s="173" t="s">
        <v>275</v>
      </c>
      <c r="B108" s="172"/>
      <c r="C108" s="190"/>
      <c r="D108" s="175"/>
      <c r="E108" s="175"/>
    </row>
    <row r="109" spans="1:5" ht="13.5" customHeight="1" x14ac:dyDescent="0.3">
      <c r="A109" s="207"/>
      <c r="B109" s="208"/>
      <c r="C109" s="208"/>
      <c r="D109" s="208"/>
      <c r="E109" s="208"/>
    </row>
    <row r="110" spans="1:5" ht="13.5" customHeight="1" x14ac:dyDescent="0.3">
      <c r="A110" s="173" t="s">
        <v>276</v>
      </c>
      <c r="B110" s="172"/>
      <c r="C110" s="190" t="s">
        <v>277</v>
      </c>
      <c r="D110" s="175" t="s">
        <v>215</v>
      </c>
      <c r="E110" s="175"/>
    </row>
    <row r="111" spans="1:5" ht="12.65" customHeight="1" x14ac:dyDescent="0.3">
      <c r="A111" s="171" t="s">
        <v>278</v>
      </c>
      <c r="B111" s="175" t="s">
        <v>256</v>
      </c>
      <c r="C111" s="182">
        <v>290</v>
      </c>
      <c r="D111" s="170">
        <v>1345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">
      <c r="A115" s="173" t="s">
        <v>282</v>
      </c>
      <c r="B115" s="172"/>
      <c r="C115" s="189" t="s">
        <v>167</v>
      </c>
      <c r="D115" s="174"/>
      <c r="E115" s="175"/>
    </row>
    <row r="116" spans="1:5" ht="12.65" customHeight="1" x14ac:dyDescent="0.3">
      <c r="A116" s="171" t="s">
        <v>283</v>
      </c>
      <c r="B116" s="175" t="s">
        <v>256</v>
      </c>
      <c r="C116" s="182"/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1238</v>
      </c>
      <c r="B118" s="172" t="s">
        <v>256</v>
      </c>
      <c r="C118" s="189">
        <v>18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2"/>
      <c r="C127" s="189"/>
      <c r="D127" s="175"/>
      <c r="E127" s="175">
        <v>18</v>
      </c>
    </row>
    <row r="128" spans="1:5" ht="12.65" customHeight="1" x14ac:dyDescent="0.3">
      <c r="A128" s="173" t="s">
        <v>292</v>
      </c>
      <c r="B128" s="175" t="s">
        <v>256</v>
      </c>
      <c r="C128" s="191">
        <v>50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">
      <c r="A130" s="173"/>
      <c r="B130" s="172"/>
      <c r="C130" s="189"/>
      <c r="D130" s="175"/>
      <c r="E130" s="175"/>
    </row>
    <row r="131" spans="1:6" ht="12.65" customHeight="1" x14ac:dyDescent="0.3">
      <c r="A131" s="173" t="s">
        <v>294</v>
      </c>
      <c r="B131" s="175" t="s">
        <v>256</v>
      </c>
      <c r="C131" s="191"/>
      <c r="D131" s="175"/>
      <c r="E131" s="175"/>
    </row>
    <row r="132" spans="1:6" ht="12.65" customHeight="1" x14ac:dyDescent="0.3">
      <c r="A132" s="173"/>
      <c r="B132" s="172"/>
      <c r="C132" s="189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2.65" customHeight="1" x14ac:dyDescent="0.3">
      <c r="A135" s="173"/>
      <c r="B135" s="173"/>
      <c r="C135" s="191"/>
      <c r="D135" s="175"/>
      <c r="E135" s="175"/>
    </row>
    <row r="136" spans="1:6" ht="18" customHeight="1" x14ac:dyDescent="0.3">
      <c r="A136" s="173" t="s">
        <v>1239</v>
      </c>
      <c r="B136" s="173"/>
      <c r="C136" s="191"/>
      <c r="D136" s="175"/>
      <c r="E136" s="175"/>
    </row>
    <row r="137" spans="1:6" ht="12.65" customHeight="1" x14ac:dyDescent="0.3">
      <c r="A137" s="208" t="s">
        <v>295</v>
      </c>
      <c r="B137" s="207" t="s">
        <v>296</v>
      </c>
      <c r="C137" s="207" t="s">
        <v>297</v>
      </c>
      <c r="D137" s="207" t="s">
        <v>132</v>
      </c>
      <c r="E137" s="207" t="s">
        <v>203</v>
      </c>
    </row>
    <row r="138" spans="1:6" ht="12.65" customHeight="1" x14ac:dyDescent="0.3">
      <c r="A138" s="259" t="s">
        <v>277</v>
      </c>
      <c r="B138" s="176">
        <v>165</v>
      </c>
      <c r="C138" s="192">
        <v>0</v>
      </c>
      <c r="D138" s="176">
        <v>117</v>
      </c>
      <c r="E138" s="176">
        <v>282</v>
      </c>
    </row>
    <row r="139" spans="1:6" ht="12.65" customHeight="1" x14ac:dyDescent="0.3">
      <c r="A139" s="173" t="s">
        <v>215</v>
      </c>
      <c r="B139" s="174">
        <v>804.74166666666656</v>
      </c>
      <c r="C139" s="189">
        <v>0</v>
      </c>
      <c r="D139" s="174">
        <v>539.87916666666661</v>
      </c>
      <c r="E139" s="175">
        <v>1344.6208333333332</v>
      </c>
    </row>
    <row r="140" spans="1:6" ht="12.65" customHeight="1" x14ac:dyDescent="0.3">
      <c r="A140" s="173" t="s">
        <v>298</v>
      </c>
      <c r="B140" s="174">
        <v>1922</v>
      </c>
      <c r="C140" s="189">
        <v>0</v>
      </c>
      <c r="D140" s="174">
        <v>2413</v>
      </c>
      <c r="E140" s="175">
        <v>4335</v>
      </c>
    </row>
    <row r="141" spans="1:6" ht="12.65" customHeight="1" x14ac:dyDescent="0.3">
      <c r="A141" s="173" t="s">
        <v>245</v>
      </c>
      <c r="B141" s="174">
        <v>2414225</v>
      </c>
      <c r="C141" s="174">
        <v>0</v>
      </c>
      <c r="D141" s="174">
        <v>2429456</v>
      </c>
      <c r="E141" s="175">
        <v>4843681</v>
      </c>
    </row>
    <row r="142" spans="1:6" ht="12.65" customHeight="1" x14ac:dyDescent="0.3">
      <c r="A142" s="173" t="s">
        <v>246</v>
      </c>
      <c r="B142" s="174">
        <v>24308264.596462894</v>
      </c>
      <c r="C142" s="189">
        <v>0</v>
      </c>
      <c r="D142" s="174">
        <v>30518128.236870434</v>
      </c>
      <c r="E142" s="175">
        <v>54826392.833333328</v>
      </c>
      <c r="F142" s="199"/>
    </row>
    <row r="143" spans="1:6" ht="12.65" customHeight="1" x14ac:dyDescent="0.3">
      <c r="A143" s="173" t="s">
        <v>299</v>
      </c>
      <c r="B143" s="174" t="s">
        <v>296</v>
      </c>
      <c r="C143" s="189" t="s">
        <v>297</v>
      </c>
      <c r="D143" s="174" t="s">
        <v>132</v>
      </c>
      <c r="E143" s="175" t="s">
        <v>203</v>
      </c>
      <c r="F143" s="199"/>
    </row>
    <row r="144" spans="1:6" ht="12.65" customHeight="1" x14ac:dyDescent="0.3">
      <c r="A144" s="259" t="s">
        <v>277</v>
      </c>
      <c r="B144" s="176"/>
      <c r="C144" s="192"/>
      <c r="D144" s="176"/>
      <c r="E144" s="176"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v>0</v>
      </c>
    </row>
    <row r="149" spans="1:5" ht="12.65" customHeight="1" x14ac:dyDescent="0.3">
      <c r="A149" s="173" t="s">
        <v>300</v>
      </c>
      <c r="B149" s="174" t="s">
        <v>296</v>
      </c>
      <c r="C149" s="189" t="s">
        <v>297</v>
      </c>
      <c r="D149" s="174" t="s">
        <v>132</v>
      </c>
      <c r="E149" s="175" t="s">
        <v>203</v>
      </c>
    </row>
    <row r="150" spans="1:5" ht="12.65" customHeight="1" x14ac:dyDescent="0.3">
      <c r="A150" s="259" t="s">
        <v>277</v>
      </c>
      <c r="B150" s="176"/>
      <c r="C150" s="192"/>
      <c r="D150" s="176"/>
      <c r="E150" s="176"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v>0</v>
      </c>
    </row>
    <row r="155" spans="1:5" ht="12.65" customHeight="1" x14ac:dyDescent="0.3">
      <c r="A155" s="173"/>
      <c r="B155" s="174"/>
      <c r="C155" s="189"/>
      <c r="D155" s="174"/>
      <c r="E155" s="175"/>
    </row>
    <row r="156" spans="1:5" ht="12.65" customHeight="1" x14ac:dyDescent="0.3">
      <c r="A156" s="177" t="s">
        <v>301</v>
      </c>
      <c r="B156" s="177" t="s">
        <v>302</v>
      </c>
      <c r="C156" s="193" t="s">
        <v>303</v>
      </c>
      <c r="D156" s="178"/>
      <c r="E156" s="175"/>
    </row>
    <row r="157" spans="1:5" ht="12.65" customHeight="1" x14ac:dyDescent="0.3">
      <c r="A157" s="259" t="s">
        <v>304</v>
      </c>
      <c r="B157" s="176"/>
      <c r="C157" s="192"/>
      <c r="D157" s="175"/>
      <c r="E157" s="175"/>
    </row>
    <row r="158" spans="1:5" ht="12.65" customHeight="1" x14ac:dyDescent="0.3">
      <c r="A158" s="177"/>
      <c r="B158" s="174"/>
      <c r="C158" s="174"/>
      <c r="D158" s="175"/>
      <c r="E158" s="175"/>
    </row>
    <row r="159" spans="1:5" ht="12.65" customHeight="1" x14ac:dyDescent="0.3">
      <c r="A159" s="177"/>
      <c r="B159" s="178"/>
      <c r="C159" s="193"/>
      <c r="D159" s="175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12.65" customHeight="1" x14ac:dyDescent="0.3">
      <c r="A162" s="177"/>
      <c r="B162" s="177"/>
      <c r="C162" s="193"/>
      <c r="D162" s="178"/>
      <c r="E162" s="175"/>
    </row>
    <row r="163" spans="1:5" ht="21.75" customHeight="1" x14ac:dyDescent="0.3">
      <c r="A163" s="177" t="s">
        <v>305</v>
      </c>
      <c r="B163" s="177"/>
      <c r="C163" s="193"/>
      <c r="D163" s="178"/>
      <c r="E163" s="175"/>
    </row>
    <row r="164" spans="1:5" ht="11.5" customHeight="1" x14ac:dyDescent="0.3">
      <c r="A164" s="207" t="s">
        <v>306</v>
      </c>
      <c r="B164" s="208"/>
      <c r="C164" s="208"/>
      <c r="D164" s="208"/>
      <c r="E164" s="208"/>
    </row>
    <row r="165" spans="1:5" ht="11.5" customHeight="1" x14ac:dyDescent="0.3">
      <c r="A165" s="258" t="s">
        <v>307</v>
      </c>
      <c r="B165" s="258" t="s">
        <v>256</v>
      </c>
      <c r="C165" s="258"/>
      <c r="D165" s="258"/>
      <c r="E165" s="258"/>
    </row>
    <row r="166" spans="1:5" ht="11.5" customHeight="1" x14ac:dyDescent="0.3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">
      <c r="A167" s="173" t="s">
        <v>309</v>
      </c>
      <c r="B167" s="172" t="s">
        <v>256</v>
      </c>
      <c r="C167" s="189"/>
      <c r="D167" s="175"/>
      <c r="E167" s="175"/>
    </row>
    <row r="168" spans="1:5" ht="11.5" customHeight="1" x14ac:dyDescent="0.3">
      <c r="A168" s="177" t="s">
        <v>310</v>
      </c>
      <c r="B168" s="172" t="s">
        <v>256</v>
      </c>
      <c r="C168" s="189"/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11161032.039999997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2"/>
      <c r="C173" s="189"/>
      <c r="D173" s="175">
        <v>11161032.039999997</v>
      </c>
      <c r="E173" s="175"/>
    </row>
    <row r="174" spans="1:5" ht="11.5" customHeight="1" x14ac:dyDescent="0.3">
      <c r="A174" s="173" t="s">
        <v>314</v>
      </c>
      <c r="B174" s="175"/>
      <c r="C174" s="191"/>
      <c r="D174" s="175"/>
      <c r="E174" s="175"/>
    </row>
    <row r="175" spans="1:5" ht="11.5" customHeight="1" x14ac:dyDescent="0.3">
      <c r="A175" s="258" t="s">
        <v>315</v>
      </c>
      <c r="B175" s="258" t="s">
        <v>256</v>
      </c>
      <c r="C175" s="258"/>
      <c r="D175" s="258"/>
      <c r="E175" s="258"/>
    </row>
    <row r="176" spans="1:5" ht="11.5" customHeight="1" x14ac:dyDescent="0.3">
      <c r="A176" s="173" t="s">
        <v>316</v>
      </c>
      <c r="B176" s="172" t="s">
        <v>256</v>
      </c>
      <c r="C176" s="189">
        <v>19555.82</v>
      </c>
      <c r="D176" s="175"/>
      <c r="E176" s="175"/>
    </row>
    <row r="177" spans="1:5" ht="11.5" customHeight="1" x14ac:dyDescent="0.3">
      <c r="A177" s="173" t="s">
        <v>203</v>
      </c>
      <c r="B177" s="172"/>
      <c r="C177" s="189"/>
      <c r="D177" s="175">
        <v>19555.82</v>
      </c>
      <c r="E177" s="175"/>
    </row>
    <row r="178" spans="1:5" ht="11.5" customHeight="1" x14ac:dyDescent="0.3">
      <c r="A178" s="173" t="s">
        <v>317</v>
      </c>
      <c r="B178" s="175"/>
      <c r="C178" s="191"/>
      <c r="D178" s="175"/>
      <c r="E178" s="175"/>
    </row>
    <row r="179" spans="1:5" ht="11.5" customHeight="1" x14ac:dyDescent="0.3">
      <c r="A179" s="258" t="s">
        <v>318</v>
      </c>
      <c r="B179" s="258" t="s">
        <v>256</v>
      </c>
      <c r="C179" s="258"/>
      <c r="D179" s="258"/>
      <c r="E179" s="258"/>
    </row>
    <row r="180" spans="1:5" ht="11.5" customHeight="1" x14ac:dyDescent="0.3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">
      <c r="A181" s="173" t="s">
        <v>203</v>
      </c>
      <c r="B181" s="172"/>
      <c r="C181" s="189"/>
      <c r="D181" s="175">
        <v>0</v>
      </c>
      <c r="E181" s="175"/>
    </row>
    <row r="182" spans="1:5" ht="11.5" customHeight="1" x14ac:dyDescent="0.3">
      <c r="A182" s="173" t="s">
        <v>320</v>
      </c>
      <c r="B182" s="175"/>
      <c r="C182" s="191"/>
      <c r="D182" s="175"/>
      <c r="E182" s="175"/>
    </row>
    <row r="183" spans="1:5" ht="11.5" customHeight="1" x14ac:dyDescent="0.3">
      <c r="A183" s="258" t="s">
        <v>321</v>
      </c>
      <c r="B183" s="258" t="s">
        <v>256</v>
      </c>
      <c r="C183" s="258">
        <v>11000</v>
      </c>
      <c r="D183" s="258"/>
      <c r="E183" s="258"/>
    </row>
    <row r="184" spans="1:5" ht="11.5" customHeight="1" x14ac:dyDescent="0.3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2"/>
      <c r="C186" s="189"/>
      <c r="D186" s="175">
        <v>11000</v>
      </c>
      <c r="E186" s="175"/>
    </row>
    <row r="187" spans="1:5" ht="11.5" customHeight="1" x14ac:dyDescent="0.3">
      <c r="A187" s="173" t="s">
        <v>323</v>
      </c>
      <c r="B187" s="175"/>
      <c r="C187" s="191"/>
      <c r="D187" s="175"/>
      <c r="E187" s="175"/>
    </row>
    <row r="188" spans="1:5" ht="11.5" customHeight="1" x14ac:dyDescent="0.3">
      <c r="A188" s="258" t="s">
        <v>324</v>
      </c>
      <c r="B188" s="258" t="s">
        <v>256</v>
      </c>
      <c r="C188" s="258"/>
      <c r="D188" s="258"/>
      <c r="E188" s="258"/>
    </row>
    <row r="189" spans="1:5" ht="11.5" customHeight="1" x14ac:dyDescent="0.3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">
      <c r="A190" s="173" t="s">
        <v>203</v>
      </c>
      <c r="B190" s="172"/>
      <c r="C190" s="189"/>
      <c r="D190" s="175">
        <v>0</v>
      </c>
      <c r="E190" s="175"/>
    </row>
    <row r="191" spans="1:5" ht="11.5" customHeight="1" x14ac:dyDescent="0.3">
      <c r="A191" s="173"/>
      <c r="B191" s="175"/>
      <c r="C191" s="191"/>
      <c r="D191" s="175"/>
      <c r="E191" s="175"/>
    </row>
    <row r="192" spans="1:5" ht="18" customHeight="1" x14ac:dyDescent="0.3">
      <c r="A192" s="173" t="s">
        <v>326</v>
      </c>
      <c r="B192" s="175"/>
      <c r="C192" s="191"/>
      <c r="D192" s="175"/>
      <c r="E192" s="175"/>
    </row>
    <row r="193" spans="1:8" ht="12.65" customHeight="1" x14ac:dyDescent="0.3">
      <c r="A193" s="208" t="s">
        <v>327</v>
      </c>
      <c r="B193" s="208"/>
      <c r="C193" s="208"/>
      <c r="D193" s="208"/>
      <c r="E193" s="208"/>
    </row>
    <row r="194" spans="1:8" ht="12.65" customHeight="1" x14ac:dyDescent="0.3">
      <c r="A194" s="207"/>
      <c r="B194" s="208" t="s">
        <v>328</v>
      </c>
      <c r="C194" s="208" t="s">
        <v>329</v>
      </c>
      <c r="D194" s="208" t="s">
        <v>330</v>
      </c>
      <c r="E194" s="208" t="s">
        <v>331</v>
      </c>
    </row>
    <row r="195" spans="1:8" ht="12.65" customHeight="1" x14ac:dyDescent="0.3">
      <c r="A195" s="171" t="s">
        <v>332</v>
      </c>
      <c r="B195" s="170"/>
      <c r="C195" s="182"/>
      <c r="D195" s="170"/>
      <c r="E195" s="170">
        <v>0</v>
      </c>
    </row>
    <row r="196" spans="1:8" ht="12.65" customHeight="1" x14ac:dyDescent="0.3">
      <c r="A196" s="173" t="s">
        <v>333</v>
      </c>
      <c r="B196" s="174"/>
      <c r="C196" s="189"/>
      <c r="D196" s="174"/>
      <c r="E196" s="175">
        <v>0</v>
      </c>
    </row>
    <row r="197" spans="1:8" ht="12.65" customHeight="1" x14ac:dyDescent="0.3">
      <c r="A197" s="173" t="s">
        <v>334</v>
      </c>
      <c r="B197" s="174"/>
      <c r="C197" s="189"/>
      <c r="D197" s="174"/>
      <c r="E197" s="175">
        <v>0</v>
      </c>
    </row>
    <row r="198" spans="1:8" ht="12.65" customHeight="1" x14ac:dyDescent="0.3">
      <c r="A198" s="173" t="s">
        <v>335</v>
      </c>
      <c r="B198" s="174"/>
      <c r="C198" s="189"/>
      <c r="D198" s="174"/>
      <c r="E198" s="175">
        <v>0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v>0</v>
      </c>
    </row>
    <row r="200" spans="1:8" ht="12.65" customHeight="1" x14ac:dyDescent="0.3">
      <c r="A200" s="173" t="s">
        <v>337</v>
      </c>
      <c r="B200" s="174">
        <v>5200773.629999999</v>
      </c>
      <c r="C200" s="189">
        <v>7731338.3400000054</v>
      </c>
      <c r="D200" s="174">
        <v>0</v>
      </c>
      <c r="E200" s="175">
        <v>12932111.970000004</v>
      </c>
    </row>
    <row r="201" spans="1:8" ht="12.65" customHeight="1" x14ac:dyDescent="0.3">
      <c r="A201" s="173" t="s">
        <v>338</v>
      </c>
      <c r="B201" s="174">
        <v>15500</v>
      </c>
      <c r="C201" s="189">
        <v>0</v>
      </c>
      <c r="D201" s="174">
        <v>0</v>
      </c>
      <c r="E201" s="175">
        <v>15500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v>0</v>
      </c>
    </row>
    <row r="203" spans="1:8" ht="12.65" customHeight="1" x14ac:dyDescent="0.3">
      <c r="A203" s="173" t="s">
        <v>340</v>
      </c>
      <c r="B203" s="174"/>
      <c r="C203" s="189"/>
      <c r="D203" s="174"/>
      <c r="E203" s="175">
        <v>0</v>
      </c>
    </row>
    <row r="204" spans="1:8" ht="12.65" customHeight="1" x14ac:dyDescent="0.3">
      <c r="A204" s="173" t="s">
        <v>203</v>
      </c>
      <c r="B204" s="174">
        <v>5216273.629999999</v>
      </c>
      <c r="C204" s="189">
        <v>7731338.3400000054</v>
      </c>
      <c r="D204" s="174">
        <v>0</v>
      </c>
      <c r="E204" s="175">
        <v>12947611.970000004</v>
      </c>
    </row>
    <row r="205" spans="1:8" ht="12.65" customHeight="1" x14ac:dyDescent="0.3">
      <c r="A205" s="173"/>
      <c r="B205" s="175"/>
      <c r="C205" s="191"/>
      <c r="D205" s="175"/>
      <c r="E205" s="175"/>
    </row>
    <row r="206" spans="1:8" ht="12.65" customHeight="1" x14ac:dyDescent="0.3">
      <c r="A206" s="173" t="s">
        <v>341</v>
      </c>
      <c r="B206" s="173"/>
      <c r="C206" s="191"/>
      <c r="D206" s="175"/>
      <c r="E206" s="175"/>
    </row>
    <row r="207" spans="1:8" ht="12.65" customHeight="1" x14ac:dyDescent="0.3">
      <c r="A207" s="207"/>
      <c r="B207" s="207" t="s">
        <v>328</v>
      </c>
      <c r="C207" s="207" t="s">
        <v>329</v>
      </c>
      <c r="D207" s="207" t="s">
        <v>330</v>
      </c>
      <c r="E207" s="207" t="s">
        <v>331</v>
      </c>
    </row>
    <row r="208" spans="1:8" ht="12.65" customHeight="1" x14ac:dyDescent="0.3">
      <c r="A208" s="171" t="s">
        <v>332</v>
      </c>
      <c r="B208" s="170"/>
      <c r="C208" s="182"/>
      <c r="D208" s="170"/>
      <c r="E208" s="170"/>
      <c r="H208" s="260"/>
    </row>
    <row r="209" spans="1:8" ht="12.65" customHeight="1" x14ac:dyDescent="0.3">
      <c r="A209" s="173" t="s">
        <v>333</v>
      </c>
      <c r="B209" s="178"/>
      <c r="C209" s="193"/>
      <c r="D209" s="178"/>
      <c r="E209" s="175">
        <v>0</v>
      </c>
      <c r="H209" s="260"/>
    </row>
    <row r="210" spans="1:8" ht="12.65" customHeight="1" x14ac:dyDescent="0.3">
      <c r="A210" s="173" t="s">
        <v>334</v>
      </c>
      <c r="B210" s="174"/>
      <c r="C210" s="189"/>
      <c r="D210" s="174"/>
      <c r="E210" s="175">
        <v>0</v>
      </c>
      <c r="H210" s="260"/>
    </row>
    <row r="211" spans="1:8" ht="12.65" customHeight="1" x14ac:dyDescent="0.3">
      <c r="A211" s="173" t="s">
        <v>335</v>
      </c>
      <c r="B211" s="174"/>
      <c r="C211" s="189"/>
      <c r="D211" s="174"/>
      <c r="E211" s="175">
        <v>0</v>
      </c>
      <c r="H211" s="260"/>
    </row>
    <row r="212" spans="1:8" ht="12.65" customHeight="1" x14ac:dyDescent="0.3">
      <c r="A212" s="173" t="s">
        <v>336</v>
      </c>
      <c r="B212" s="174"/>
      <c r="C212" s="189"/>
      <c r="D212" s="174"/>
      <c r="E212" s="175">
        <v>0</v>
      </c>
      <c r="H212" s="260"/>
    </row>
    <row r="213" spans="1:8" ht="12.65" customHeight="1" x14ac:dyDescent="0.3">
      <c r="A213" s="173" t="s">
        <v>337</v>
      </c>
      <c r="B213" s="174">
        <v>3268751.4000000022</v>
      </c>
      <c r="C213" s="189">
        <v>1335748.9100000029</v>
      </c>
      <c r="D213" s="174">
        <v>0</v>
      </c>
      <c r="E213" s="175">
        <v>4604500.3100000052</v>
      </c>
      <c r="H213" s="260"/>
    </row>
    <row r="214" spans="1:8" ht="12.65" customHeight="1" x14ac:dyDescent="0.3">
      <c r="A214" s="173" t="s">
        <v>338</v>
      </c>
      <c r="B214" s="174">
        <v>14473.69</v>
      </c>
      <c r="C214" s="189">
        <v>1026.3099999999995</v>
      </c>
      <c r="D214" s="174">
        <v>0</v>
      </c>
      <c r="E214" s="175">
        <v>15500</v>
      </c>
      <c r="H214" s="260"/>
    </row>
    <row r="215" spans="1:8" ht="12.65" customHeight="1" x14ac:dyDescent="0.3">
      <c r="A215" s="173" t="s">
        <v>339</v>
      </c>
      <c r="B215" s="174"/>
      <c r="C215" s="189"/>
      <c r="D215" s="174"/>
      <c r="E215" s="175">
        <v>0</v>
      </c>
      <c r="H215" s="260"/>
    </row>
    <row r="216" spans="1:8" ht="12.65" customHeight="1" x14ac:dyDescent="0.3">
      <c r="A216" s="173" t="s">
        <v>340</v>
      </c>
      <c r="B216" s="174"/>
      <c r="C216" s="189"/>
      <c r="D216" s="174"/>
      <c r="E216" s="175">
        <v>0</v>
      </c>
      <c r="H216" s="260"/>
    </row>
    <row r="217" spans="1:8" ht="12.65" customHeight="1" x14ac:dyDescent="0.3">
      <c r="A217" s="173" t="s">
        <v>203</v>
      </c>
      <c r="B217" s="174">
        <v>3283225.0900000022</v>
      </c>
      <c r="C217" s="189">
        <v>1336775.220000003</v>
      </c>
      <c r="D217" s="174">
        <v>0</v>
      </c>
      <c r="E217" s="175">
        <v>4620000.3100000052</v>
      </c>
      <c r="H217" s="260"/>
    </row>
    <row r="218" spans="1:8" ht="12.65" customHeight="1" x14ac:dyDescent="0.3">
      <c r="A218" s="173"/>
      <c r="B218" s="175"/>
      <c r="C218" s="191"/>
      <c r="D218" s="175"/>
      <c r="E218" s="175"/>
    </row>
    <row r="219" spans="1:8" ht="21.75" customHeight="1" x14ac:dyDescent="0.3">
      <c r="A219" s="173" t="s">
        <v>342</v>
      </c>
      <c r="B219" s="175"/>
      <c r="C219" s="191"/>
      <c r="D219" s="175"/>
      <c r="E219" s="175"/>
    </row>
    <row r="220" spans="1:8" ht="12.65" customHeight="1" x14ac:dyDescent="0.3">
      <c r="A220" s="208"/>
      <c r="B220" s="208" t="s">
        <v>1254</v>
      </c>
      <c r="C220" s="208"/>
      <c r="D220" s="208"/>
      <c r="E220" s="208"/>
    </row>
    <row r="221" spans="1:8" ht="12.65" customHeight="1" x14ac:dyDescent="0.3">
      <c r="A221" s="258" t="s">
        <v>1254</v>
      </c>
      <c r="B221" s="258"/>
      <c r="C221" s="258">
        <v>983003.18523833971</v>
      </c>
      <c r="D221" s="258">
        <v>983003.18523833971</v>
      </c>
      <c r="E221" s="258"/>
    </row>
    <row r="222" spans="1:8" ht="12.65" customHeight="1" x14ac:dyDescent="0.3">
      <c r="A222" s="173" t="s">
        <v>343</v>
      </c>
      <c r="B222" s="172"/>
      <c r="C222" s="189"/>
      <c r="D222" s="175"/>
      <c r="E222" s="175"/>
    </row>
    <row r="223" spans="1:8" ht="12.65" customHeight="1" x14ac:dyDescent="0.3">
      <c r="A223" s="173" t="s">
        <v>344</v>
      </c>
      <c r="B223" s="172" t="s">
        <v>256</v>
      </c>
      <c r="C223" s="189"/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/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">
      <c r="A228" s="173" t="s">
        <v>349</v>
      </c>
      <c r="B228" s="175" t="s">
        <v>256</v>
      </c>
      <c r="C228" s="191"/>
      <c r="D228" s="175"/>
      <c r="E228" s="175"/>
    </row>
    <row r="229" spans="1:5" ht="12.65" customHeight="1" x14ac:dyDescent="0.3">
      <c r="A229" s="258" t="s">
        <v>350</v>
      </c>
      <c r="B229" s="258"/>
      <c r="C229" s="258"/>
      <c r="D229" s="258">
        <v>0</v>
      </c>
      <c r="E229" s="258"/>
    </row>
    <row r="230" spans="1:5" ht="12.65" customHeight="1" x14ac:dyDescent="0.3">
      <c r="A230" s="171" t="s">
        <v>351</v>
      </c>
      <c r="B230" s="172"/>
      <c r="C230" s="189"/>
      <c r="D230" s="175"/>
      <c r="E230" s="175"/>
    </row>
    <row r="231" spans="1:5" ht="12.65" customHeight="1" x14ac:dyDescent="0.3">
      <c r="A231" s="171" t="s">
        <v>352</v>
      </c>
      <c r="B231" s="172" t="s">
        <v>256</v>
      </c>
      <c r="C231" s="191">
        <v>507</v>
      </c>
      <c r="D231" s="175"/>
      <c r="E231" s="175"/>
    </row>
    <row r="232" spans="1:5" ht="12.65" customHeight="1" x14ac:dyDescent="0.3">
      <c r="A232" s="171"/>
      <c r="B232" s="172"/>
      <c r="C232" s="189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">
      <c r="A234" s="173" t="s">
        <v>354</v>
      </c>
      <c r="B234" s="175" t="s">
        <v>256</v>
      </c>
      <c r="C234" s="191">
        <v>293330</v>
      </c>
      <c r="D234" s="175"/>
      <c r="E234" s="175"/>
    </row>
    <row r="235" spans="1:5" ht="12.65" customHeight="1" x14ac:dyDescent="0.3">
      <c r="A235" s="171"/>
      <c r="B235" s="175"/>
      <c r="C235" s="191"/>
      <c r="D235" s="175"/>
      <c r="E235" s="175"/>
    </row>
    <row r="236" spans="1:5" ht="12.65" customHeight="1" x14ac:dyDescent="0.3">
      <c r="A236" s="258" t="s">
        <v>355</v>
      </c>
      <c r="B236" s="258"/>
      <c r="C236" s="258"/>
      <c r="D236" s="258">
        <v>293330</v>
      </c>
      <c r="E236" s="258"/>
    </row>
    <row r="237" spans="1:5" ht="12.65" customHeight="1" x14ac:dyDescent="0.3">
      <c r="A237" s="173" t="s">
        <v>356</v>
      </c>
      <c r="B237" s="172"/>
      <c r="C237" s="189"/>
      <c r="D237" s="175"/>
      <c r="E237" s="175"/>
    </row>
    <row r="238" spans="1:5" ht="12.65" customHeight="1" x14ac:dyDescent="0.3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">
      <c r="A239" s="173" t="s">
        <v>356</v>
      </c>
      <c r="B239" s="175" t="s">
        <v>256</v>
      </c>
      <c r="C239" s="191"/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v>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3"/>
      <c r="C242" s="191"/>
      <c r="D242" s="175">
        <v>1276333.1852383397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21.75" customHeight="1" x14ac:dyDescent="0.3">
      <c r="A246" s="173"/>
      <c r="B246" s="173"/>
      <c r="C246" s="191"/>
      <c r="D246" s="175"/>
      <c r="E246" s="175"/>
    </row>
    <row r="247" spans="1:5" ht="12.65" customHeight="1" x14ac:dyDescent="0.3">
      <c r="A247" s="208"/>
      <c r="B247" s="208"/>
      <c r="C247" s="208"/>
      <c r="D247" s="208"/>
      <c r="E247" s="208"/>
    </row>
    <row r="248" spans="1:5" ht="11.25" customHeight="1" x14ac:dyDescent="0.3">
      <c r="A248" s="258" t="s">
        <v>360</v>
      </c>
      <c r="B248" s="258"/>
      <c r="C248" s="258"/>
      <c r="D248" s="258"/>
      <c r="E248" s="258"/>
    </row>
    <row r="249" spans="1:5" ht="12.65" customHeight="1" x14ac:dyDescent="0.3">
      <c r="A249" s="173" t="s">
        <v>361</v>
      </c>
      <c r="B249" s="172"/>
      <c r="C249" s="189"/>
      <c r="D249" s="175"/>
      <c r="E249" s="175"/>
    </row>
    <row r="250" spans="1:5" ht="12.65" customHeight="1" x14ac:dyDescent="0.3">
      <c r="A250" s="173" t="s">
        <v>362</v>
      </c>
      <c r="B250" s="172" t="s">
        <v>256</v>
      </c>
      <c r="C250" s="189"/>
      <c r="D250" s="175"/>
      <c r="E250" s="175"/>
    </row>
    <row r="251" spans="1:5" ht="12.65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">
      <c r="A252" s="173" t="s">
        <v>364</v>
      </c>
      <c r="B252" s="172" t="s">
        <v>256</v>
      </c>
      <c r="C252" s="189"/>
      <c r="D252" s="175"/>
      <c r="E252" s="175"/>
    </row>
    <row r="253" spans="1:5" ht="12.65" customHeight="1" x14ac:dyDescent="0.3">
      <c r="A253" s="173" t="s">
        <v>365</v>
      </c>
      <c r="B253" s="172" t="s">
        <v>256</v>
      </c>
      <c r="C253" s="189"/>
      <c r="D253" s="175"/>
      <c r="E253" s="175"/>
    </row>
    <row r="254" spans="1:5" ht="12.65" customHeight="1" x14ac:dyDescent="0.3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">
      <c r="A255" s="173" t="s">
        <v>366</v>
      </c>
      <c r="B255" s="172" t="s">
        <v>256</v>
      </c>
      <c r="C255" s="189"/>
      <c r="D255" s="175"/>
      <c r="E255" s="175"/>
    </row>
    <row r="256" spans="1:5" ht="12.65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">
      <c r="A257" s="173" t="s">
        <v>368</v>
      </c>
      <c r="B257" s="172" t="s">
        <v>256</v>
      </c>
      <c r="C257" s="189"/>
      <c r="D257" s="175"/>
      <c r="E257" s="175"/>
    </row>
    <row r="258" spans="1:5" ht="12.65" customHeight="1" x14ac:dyDescent="0.3">
      <c r="A258" s="173" t="s">
        <v>369</v>
      </c>
      <c r="B258" s="172" t="s">
        <v>256</v>
      </c>
      <c r="C258" s="189"/>
      <c r="D258" s="175"/>
      <c r="E258" s="175"/>
    </row>
    <row r="259" spans="1:5" ht="12.65" customHeight="1" x14ac:dyDescent="0.3">
      <c r="A259" s="173" t="s">
        <v>370</v>
      </c>
      <c r="B259" s="175" t="s">
        <v>256</v>
      </c>
      <c r="C259" s="191"/>
      <c r="D259" s="175"/>
      <c r="E259" s="175"/>
    </row>
    <row r="260" spans="1:5" ht="11.25" customHeight="1" x14ac:dyDescent="0.3">
      <c r="A260" s="258" t="s">
        <v>371</v>
      </c>
      <c r="B260" s="258"/>
      <c r="C260" s="258"/>
      <c r="D260" s="258">
        <v>0</v>
      </c>
      <c r="E260" s="258"/>
    </row>
    <row r="261" spans="1:5" ht="12.65" customHeight="1" x14ac:dyDescent="0.3">
      <c r="A261" s="173" t="s">
        <v>372</v>
      </c>
      <c r="B261" s="172"/>
      <c r="C261" s="189"/>
      <c r="D261" s="175"/>
      <c r="E261" s="175"/>
    </row>
    <row r="262" spans="1:5" ht="12.65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">
      <c r="A264" s="173" t="s">
        <v>373</v>
      </c>
      <c r="B264" s="175" t="s">
        <v>256</v>
      </c>
      <c r="C264" s="191"/>
      <c r="D264" s="175"/>
      <c r="E264" s="175"/>
    </row>
    <row r="265" spans="1:5" ht="11.25" customHeight="1" x14ac:dyDescent="0.3">
      <c r="A265" s="258" t="s">
        <v>374</v>
      </c>
      <c r="B265" s="258"/>
      <c r="C265" s="258"/>
      <c r="D265" s="258">
        <v>0</v>
      </c>
      <c r="E265" s="258"/>
    </row>
    <row r="266" spans="1:5" ht="12.65" customHeight="1" x14ac:dyDescent="0.3">
      <c r="A266" s="173" t="s">
        <v>375</v>
      </c>
      <c r="B266" s="172"/>
      <c r="C266" s="189"/>
      <c r="D266" s="175"/>
      <c r="E266" s="175"/>
    </row>
    <row r="267" spans="1:5" ht="12.65" customHeight="1" x14ac:dyDescent="0.3">
      <c r="A267" s="173" t="s">
        <v>332</v>
      </c>
      <c r="B267" s="172" t="s">
        <v>256</v>
      </c>
      <c r="C267" s="189"/>
      <c r="D267" s="175"/>
      <c r="E267" s="175"/>
    </row>
    <row r="268" spans="1:5" ht="12.65" customHeight="1" x14ac:dyDescent="0.3">
      <c r="A268" s="173" t="s">
        <v>333</v>
      </c>
      <c r="B268" s="172" t="s">
        <v>256</v>
      </c>
      <c r="C268" s="189"/>
      <c r="D268" s="175"/>
      <c r="E268" s="175"/>
    </row>
    <row r="269" spans="1:5" ht="12.65" customHeight="1" x14ac:dyDescent="0.3">
      <c r="A269" s="173" t="s">
        <v>334</v>
      </c>
      <c r="B269" s="172" t="s">
        <v>256</v>
      </c>
      <c r="C269" s="189"/>
      <c r="D269" s="175"/>
      <c r="E269" s="175"/>
    </row>
    <row r="270" spans="1:5" ht="12.65" customHeight="1" x14ac:dyDescent="0.3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65" customHeight="1" x14ac:dyDescent="0.3">
      <c r="A272" s="173" t="s">
        <v>378</v>
      </c>
      <c r="B272" s="172" t="s">
        <v>256</v>
      </c>
      <c r="C272" s="189">
        <v>8327611.6599999992</v>
      </c>
      <c r="D272" s="175"/>
      <c r="E272" s="175"/>
    </row>
    <row r="273" spans="1:5" ht="12.65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65" customHeight="1" x14ac:dyDescent="0.3">
      <c r="A274" s="173" t="s">
        <v>340</v>
      </c>
      <c r="B274" s="175" t="s">
        <v>256</v>
      </c>
      <c r="C274" s="191"/>
      <c r="D274" s="175"/>
      <c r="E274" s="175"/>
    </row>
    <row r="275" spans="1:5" ht="12.65" customHeight="1" x14ac:dyDescent="0.3">
      <c r="A275" s="173" t="s">
        <v>379</v>
      </c>
      <c r="B275" s="172"/>
      <c r="C275" s="189"/>
      <c r="D275" s="175">
        <v>8327611.6599999992</v>
      </c>
      <c r="E275" s="175"/>
    </row>
    <row r="276" spans="1:5" ht="12.65" customHeight="1" x14ac:dyDescent="0.3">
      <c r="A276" s="173" t="s">
        <v>380</v>
      </c>
      <c r="B276" s="175" t="s">
        <v>256</v>
      </c>
      <c r="C276" s="191"/>
      <c r="D276" s="175"/>
      <c r="E276" s="175"/>
    </row>
    <row r="277" spans="1:5" ht="12.65" customHeight="1" x14ac:dyDescent="0.3">
      <c r="A277" s="258" t="s">
        <v>381</v>
      </c>
      <c r="B277" s="258"/>
      <c r="C277" s="258"/>
      <c r="D277" s="258">
        <v>8327611.6599999992</v>
      </c>
      <c r="E277" s="258"/>
    </row>
    <row r="278" spans="1:5" ht="12.65" customHeight="1" x14ac:dyDescent="0.3">
      <c r="A278" s="173" t="s">
        <v>382</v>
      </c>
      <c r="B278" s="172"/>
      <c r="C278" s="189"/>
      <c r="D278" s="175"/>
      <c r="E278" s="175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">
      <c r="A282" s="173" t="s">
        <v>373</v>
      </c>
      <c r="B282" s="175" t="s">
        <v>256</v>
      </c>
      <c r="C282" s="191"/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v>0</v>
      </c>
      <c r="E283" s="175"/>
    </row>
    <row r="284" spans="1:5" ht="12.65" customHeight="1" x14ac:dyDescent="0.3">
      <c r="A284" s="258"/>
      <c r="B284" s="258"/>
      <c r="C284" s="258"/>
      <c r="D284" s="258"/>
      <c r="E284" s="258"/>
    </row>
    <row r="285" spans="1:5" ht="12.65" customHeight="1" x14ac:dyDescent="0.3">
      <c r="A285" s="173" t="s">
        <v>387</v>
      </c>
      <c r="B285" s="172"/>
      <c r="C285" s="189"/>
      <c r="D285" s="175"/>
      <c r="E285" s="175"/>
    </row>
    <row r="286" spans="1:5" ht="12.65" customHeight="1" x14ac:dyDescent="0.3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5" t="s">
        <v>256</v>
      </c>
      <c r="C289" s="191"/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v>0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3"/>
      <c r="C292" s="191"/>
      <c r="D292" s="175">
        <v>8327611.6599999992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20.25" customHeight="1" x14ac:dyDescent="0.3">
      <c r="A300" s="173"/>
      <c r="B300" s="173"/>
      <c r="C300" s="191"/>
      <c r="D300" s="175"/>
      <c r="E300" s="175"/>
    </row>
    <row r="301" spans="1:5" ht="12.65" customHeight="1" x14ac:dyDescent="0.3">
      <c r="A301" s="208"/>
      <c r="B301" s="208"/>
      <c r="C301" s="208"/>
      <c r="D301" s="208"/>
      <c r="E301" s="208"/>
    </row>
    <row r="302" spans="1:5" ht="14.25" customHeight="1" x14ac:dyDescent="0.3">
      <c r="A302" s="258" t="s">
        <v>394</v>
      </c>
      <c r="B302" s="258"/>
      <c r="C302" s="258"/>
      <c r="D302" s="258"/>
      <c r="E302" s="258"/>
    </row>
    <row r="303" spans="1:5" ht="12.65" customHeight="1" x14ac:dyDescent="0.3">
      <c r="A303" s="173" t="s">
        <v>395</v>
      </c>
      <c r="B303" s="172"/>
      <c r="C303" s="189"/>
      <c r="D303" s="175"/>
      <c r="E303" s="175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/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/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5" t="s">
        <v>256</v>
      </c>
      <c r="C313" s="191"/>
      <c r="D313" s="175"/>
      <c r="E313" s="175"/>
    </row>
    <row r="314" spans="1:5" ht="12.65" customHeight="1" x14ac:dyDescent="0.3">
      <c r="A314" s="258" t="s">
        <v>405</v>
      </c>
      <c r="B314" s="258"/>
      <c r="C314" s="258"/>
      <c r="D314" s="258">
        <v>0</v>
      </c>
      <c r="E314" s="258"/>
    </row>
    <row r="315" spans="1:5" ht="12.65" customHeight="1" x14ac:dyDescent="0.3">
      <c r="A315" s="173" t="s">
        <v>406</v>
      </c>
      <c r="B315" s="172"/>
      <c r="C315" s="189"/>
      <c r="D315" s="175"/>
      <c r="E315" s="175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5" t="s">
        <v>256</v>
      </c>
      <c r="C318" s="191"/>
      <c r="D318" s="175"/>
      <c r="E318" s="175"/>
    </row>
    <row r="319" spans="1:5" ht="12.65" customHeight="1" x14ac:dyDescent="0.3">
      <c r="A319" s="258" t="s">
        <v>410</v>
      </c>
      <c r="B319" s="258"/>
      <c r="C319" s="258"/>
      <c r="D319" s="258">
        <v>0</v>
      </c>
      <c r="E319" s="258"/>
    </row>
    <row r="320" spans="1:5" ht="12.65" customHeight="1" x14ac:dyDescent="0.3">
      <c r="A320" s="173" t="s">
        <v>411</v>
      </c>
      <c r="B320" s="172"/>
      <c r="C320" s="189"/>
      <c r="D320" s="175"/>
      <c r="E320" s="175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1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3" t="s">
        <v>415</v>
      </c>
      <c r="B324" s="172" t="s">
        <v>256</v>
      </c>
      <c r="C324" s="189"/>
      <c r="D324" s="175"/>
      <c r="E324" s="175"/>
    </row>
    <row r="325" spans="1:5" ht="12.65" customHeight="1" x14ac:dyDescent="0.3">
      <c r="A325" s="171" t="s">
        <v>416</v>
      </c>
      <c r="B325" s="172" t="s">
        <v>256</v>
      </c>
      <c r="C325" s="189"/>
      <c r="D325" s="175"/>
      <c r="E325" s="175"/>
    </row>
    <row r="326" spans="1:5" ht="12.65" customHeight="1" x14ac:dyDescent="0.3">
      <c r="A326" s="173" t="s">
        <v>417</v>
      </c>
      <c r="B326" s="172" t="s">
        <v>256</v>
      </c>
      <c r="C326" s="189"/>
      <c r="D326" s="175"/>
      <c r="E326" s="175"/>
    </row>
    <row r="327" spans="1:5" ht="19.5" customHeight="1" x14ac:dyDescent="0.3">
      <c r="A327" s="173" t="s">
        <v>418</v>
      </c>
      <c r="B327" s="175" t="s">
        <v>256</v>
      </c>
      <c r="C327" s="191"/>
      <c r="D327" s="175"/>
      <c r="E327" s="175"/>
    </row>
    <row r="328" spans="1:5" ht="12.65" customHeight="1" x14ac:dyDescent="0.3">
      <c r="A328" s="173" t="s">
        <v>203</v>
      </c>
      <c r="B328" s="175"/>
      <c r="C328" s="191"/>
      <c r="D328" s="175">
        <v>0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v>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v>0</v>
      </c>
      <c r="E330" s="175"/>
    </row>
    <row r="331" spans="1:5" ht="12.65" customHeight="1" x14ac:dyDescent="0.3">
      <c r="A331" s="173"/>
      <c r="B331" s="172"/>
      <c r="C331" s="222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32"/>
      <c r="D332" s="175"/>
      <c r="E332" s="175"/>
    </row>
    <row r="333" spans="1:5" ht="12.65" customHeight="1" x14ac:dyDescent="0.3">
      <c r="A333" s="173"/>
      <c r="B333" s="172"/>
      <c r="C333" s="22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189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8327611.6599999992</v>
      </c>
      <c r="D337" s="175"/>
      <c r="E337" s="175"/>
    </row>
    <row r="338" spans="1:5" ht="12.65" customHeight="1" x14ac:dyDescent="0.3">
      <c r="A338" s="173" t="s">
        <v>1252</v>
      </c>
      <c r="B338" s="175" t="s">
        <v>256</v>
      </c>
      <c r="C338" s="191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v>8327611.6599999992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3"/>
      <c r="C341" s="191"/>
      <c r="D341" s="175">
        <v>8327611.6599999992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20.25" customHeight="1" x14ac:dyDescent="0.3">
      <c r="A355" s="173"/>
      <c r="B355" s="173"/>
      <c r="C355" s="191"/>
      <c r="D355" s="175"/>
      <c r="E355" s="175"/>
    </row>
    <row r="356" spans="1:5" ht="12.65" customHeight="1" x14ac:dyDescent="0.3">
      <c r="A356" s="208"/>
      <c r="B356" s="208"/>
      <c r="C356" s="208"/>
      <c r="D356" s="208"/>
      <c r="E356" s="208"/>
    </row>
    <row r="357" spans="1:5" ht="12.65" customHeight="1" x14ac:dyDescent="0.3">
      <c r="A357" s="258" t="s">
        <v>426</v>
      </c>
      <c r="B357" s="258"/>
      <c r="C357" s="258"/>
      <c r="D357" s="258"/>
      <c r="E357" s="258"/>
    </row>
    <row r="358" spans="1:5" ht="12.65" customHeight="1" x14ac:dyDescent="0.3">
      <c r="A358" s="173" t="s">
        <v>427</v>
      </c>
      <c r="B358" s="172"/>
      <c r="C358" s="189"/>
      <c r="D358" s="175"/>
      <c r="E358" s="175"/>
    </row>
    <row r="359" spans="1:5" ht="12.65" customHeight="1" x14ac:dyDescent="0.3">
      <c r="A359" s="173" t="s">
        <v>428</v>
      </c>
      <c r="B359" s="172" t="s">
        <v>256</v>
      </c>
      <c r="C359" s="189">
        <v>4843681.2499999991</v>
      </c>
      <c r="D359" s="175"/>
      <c r="E359" s="175"/>
    </row>
    <row r="360" spans="1:5" ht="12.65" customHeight="1" x14ac:dyDescent="0.3">
      <c r="A360" s="173" t="s">
        <v>429</v>
      </c>
      <c r="B360" s="175" t="s">
        <v>256</v>
      </c>
      <c r="C360" s="191">
        <v>49982711.583333336</v>
      </c>
      <c r="D360" s="175"/>
      <c r="E360" s="175"/>
    </row>
    <row r="361" spans="1:5" ht="12.65" customHeight="1" x14ac:dyDescent="0.3">
      <c r="A361" s="258" t="s">
        <v>430</v>
      </c>
      <c r="B361" s="258"/>
      <c r="C361" s="258"/>
      <c r="D361" s="258">
        <v>54826392.833333336</v>
      </c>
      <c r="E361" s="258"/>
    </row>
    <row r="362" spans="1:5" ht="12.65" customHeight="1" x14ac:dyDescent="0.3">
      <c r="A362" s="173" t="s">
        <v>431</v>
      </c>
      <c r="B362" s="172"/>
      <c r="C362" s="189"/>
      <c r="D362" s="175"/>
      <c r="E362" s="175"/>
    </row>
    <row r="363" spans="1:5" ht="12.65" customHeight="1" x14ac:dyDescent="0.3">
      <c r="A363" s="173" t="s">
        <v>1254</v>
      </c>
      <c r="B363" s="172"/>
      <c r="C363" s="189">
        <v>983003.18523833971</v>
      </c>
      <c r="D363" s="175"/>
      <c r="E363" s="175"/>
    </row>
    <row r="364" spans="1:5" ht="12.65" customHeight="1" x14ac:dyDescent="0.3">
      <c r="A364" s="173" t="s">
        <v>432</v>
      </c>
      <c r="B364" s="172" t="s">
        <v>256</v>
      </c>
      <c r="C364" s="189"/>
      <c r="D364" s="175"/>
      <c r="E364" s="175"/>
    </row>
    <row r="365" spans="1:5" ht="12.65" customHeight="1" x14ac:dyDescent="0.3">
      <c r="A365" s="173" t="s">
        <v>433</v>
      </c>
      <c r="B365" s="175" t="s">
        <v>256</v>
      </c>
      <c r="C365" s="191">
        <v>293330</v>
      </c>
      <c r="D365" s="175"/>
      <c r="E365" s="175"/>
    </row>
    <row r="366" spans="1:5" ht="12.65" customHeight="1" x14ac:dyDescent="0.3">
      <c r="A366" s="173" t="s">
        <v>434</v>
      </c>
      <c r="B366" s="175" t="s">
        <v>256</v>
      </c>
      <c r="C366" s="191"/>
      <c r="D366" s="175"/>
      <c r="E366" s="175"/>
    </row>
    <row r="367" spans="1:5" ht="12.65" customHeight="1" x14ac:dyDescent="0.3">
      <c r="A367" s="258" t="s">
        <v>359</v>
      </c>
      <c r="B367" s="258"/>
      <c r="C367" s="258"/>
      <c r="D367" s="258">
        <v>1276333.1852383397</v>
      </c>
      <c r="E367" s="258"/>
    </row>
    <row r="368" spans="1:5" ht="12.65" customHeight="1" x14ac:dyDescent="0.3">
      <c r="A368" s="173" t="s">
        <v>435</v>
      </c>
      <c r="B368" s="172"/>
      <c r="C368" s="189"/>
      <c r="D368" s="175">
        <v>53550059.648094997</v>
      </c>
      <c r="E368" s="175"/>
    </row>
    <row r="369" spans="1:5" ht="12.65" customHeight="1" x14ac:dyDescent="0.3">
      <c r="A369" s="173" t="s">
        <v>436</v>
      </c>
      <c r="B369" s="172"/>
      <c r="C369" s="189"/>
      <c r="D369" s="175"/>
      <c r="E369" s="175"/>
    </row>
    <row r="370" spans="1:5" ht="12.65" customHeight="1" x14ac:dyDescent="0.3">
      <c r="A370" s="173" t="s">
        <v>437</v>
      </c>
      <c r="B370" s="175" t="s">
        <v>256</v>
      </c>
      <c r="C370" s="191"/>
      <c r="D370" s="175"/>
      <c r="E370" s="175"/>
    </row>
    <row r="371" spans="1:5" ht="12.65" customHeight="1" x14ac:dyDescent="0.3">
      <c r="A371" s="173" t="s">
        <v>438</v>
      </c>
      <c r="B371" s="175" t="s">
        <v>256</v>
      </c>
      <c r="C371" s="191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v>0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v>53550059.648094997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258"/>
      <c r="B375" s="258"/>
      <c r="C375" s="258"/>
      <c r="D375" s="258"/>
      <c r="E375" s="258"/>
    </row>
    <row r="376" spans="1:5" ht="12.65" customHeight="1" x14ac:dyDescent="0.3">
      <c r="A376" s="173"/>
      <c r="B376" s="172"/>
      <c r="C376" s="189"/>
      <c r="D376" s="175"/>
      <c r="E376" s="175"/>
    </row>
    <row r="377" spans="1:5" ht="12.65" customHeight="1" x14ac:dyDescent="0.3">
      <c r="A377" s="173" t="s">
        <v>441</v>
      </c>
      <c r="B377" s="172"/>
      <c r="C377" s="189"/>
      <c r="D377" s="175"/>
      <c r="E377" s="175"/>
    </row>
    <row r="378" spans="1:5" ht="12.65" customHeight="1" x14ac:dyDescent="0.3">
      <c r="A378" s="173" t="s">
        <v>442</v>
      </c>
      <c r="B378" s="172" t="s">
        <v>256</v>
      </c>
      <c r="C378" s="189">
        <v>25846032.52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11161033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1585202.7400000002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12652455.619999999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97597.750000000015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6014015.9299999997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2131582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19555.82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/>
      <c r="D386" s="175"/>
      <c r="E386" s="175"/>
    </row>
    <row r="387" spans="1:6" ht="12.65" customHeight="1" x14ac:dyDescent="0.3">
      <c r="A387" s="171" t="s">
        <v>448</v>
      </c>
      <c r="B387" s="172" t="s">
        <v>256</v>
      </c>
      <c r="C387" s="189"/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">
      <c r="A389" s="173" t="s">
        <v>451</v>
      </c>
      <c r="B389" s="175" t="s">
        <v>256</v>
      </c>
      <c r="C389" s="191">
        <v>706450.15000000026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v>60213925.529999994</v>
      </c>
      <c r="E390" s="175"/>
    </row>
    <row r="391" spans="1:6" ht="12.65" customHeight="1" x14ac:dyDescent="0.3">
      <c r="A391" s="173" t="s">
        <v>453</v>
      </c>
      <c r="B391" s="172"/>
      <c r="C391" s="189"/>
      <c r="D391" s="175">
        <v>-6663865.8819049969</v>
      </c>
      <c r="E391" s="175"/>
    </row>
    <row r="392" spans="1:6" ht="12.65" customHeight="1" x14ac:dyDescent="0.3">
      <c r="A392" s="173" t="s">
        <v>454</v>
      </c>
      <c r="B392" s="175" t="s">
        <v>256</v>
      </c>
      <c r="C392" s="191"/>
      <c r="D392" s="195"/>
      <c r="E392" s="175"/>
      <c r="F392" s="197"/>
    </row>
    <row r="393" spans="1:6" ht="12.65" customHeight="1" x14ac:dyDescent="0.3">
      <c r="A393" s="173" t="s">
        <v>455</v>
      </c>
      <c r="B393" s="172"/>
      <c r="C393" s="189"/>
      <c r="D393" s="175">
        <v>-6663865.8819049969</v>
      </c>
      <c r="E393" s="175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5" t="s">
        <v>256</v>
      </c>
      <c r="C395" s="191"/>
      <c r="D395" s="175"/>
      <c r="E395" s="175"/>
    </row>
    <row r="396" spans="1:6" ht="13.5" customHeight="1" x14ac:dyDescent="0.3">
      <c r="A396" s="179" t="s">
        <v>458</v>
      </c>
      <c r="B396" s="179"/>
      <c r="D396" s="180">
        <v>-6663865.8819049969</v>
      </c>
    </row>
    <row r="397" spans="1:6" ht="12.6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.65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  <c r="C410" s="181"/>
      <c r="D410" s="179"/>
      <c r="E410" s="261"/>
    </row>
    <row r="411" spans="1:5" ht="12.65" customHeight="1" x14ac:dyDescent="0.3">
      <c r="A411" s="179"/>
      <c r="B411" s="179"/>
      <c r="C411" s="179" t="s">
        <v>459</v>
      </c>
      <c r="D411" s="179"/>
      <c r="E411" s="261"/>
    </row>
    <row r="412" spans="1:5" ht="12.65" customHeight="1" x14ac:dyDescent="0.3">
      <c r="A412" s="179" t="s">
        <v>1278</v>
      </c>
      <c r="B412" s="181"/>
      <c r="C412" s="181"/>
      <c r="D412" s="181"/>
    </row>
    <row r="413" spans="1:5" ht="12.65" customHeight="1" x14ac:dyDescent="0.3">
      <c r="A413" s="179" t="s">
        <v>460</v>
      </c>
      <c r="B413" s="179" t="s">
        <v>461</v>
      </c>
      <c r="C413" s="194" t="s">
        <v>1242</v>
      </c>
      <c r="D413" s="179" t="s">
        <v>462</v>
      </c>
    </row>
    <row r="414" spans="1:5" ht="12.65" customHeight="1" x14ac:dyDescent="0.3">
      <c r="A414" s="179" t="s">
        <v>463</v>
      </c>
      <c r="B414" s="179">
        <v>290</v>
      </c>
      <c r="C414" s="179">
        <v>282</v>
      </c>
      <c r="D414" s="194"/>
    </row>
    <row r="415" spans="1:5" ht="12.65" customHeight="1" x14ac:dyDescent="0.3">
      <c r="A415" s="179" t="s">
        <v>464</v>
      </c>
      <c r="B415" s="179">
        <v>1345</v>
      </c>
      <c r="C415" s="194">
        <v>1344.6208333333332</v>
      </c>
      <c r="D415" s="179">
        <v>1344.6208333333332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v>0</v>
      </c>
      <c r="C417" s="179">
        <v>0</v>
      </c>
      <c r="D417" s="179"/>
    </row>
    <row r="418" spans="1:7" ht="12.65" customHeight="1" x14ac:dyDescent="0.3">
      <c r="A418" s="179" t="s">
        <v>466</v>
      </c>
      <c r="B418" s="179">
        <v>0</v>
      </c>
      <c r="C418" s="194">
        <v>0</v>
      </c>
      <c r="D418" s="179">
        <v>0</v>
      </c>
    </row>
    <row r="419" spans="1:7" ht="12.65" customHeight="1" x14ac:dyDescent="0.3">
      <c r="A419" s="179"/>
      <c r="B419" s="179"/>
      <c r="C419" s="179"/>
      <c r="D419" s="179"/>
    </row>
    <row r="420" spans="1:7" ht="12.65" customHeight="1" x14ac:dyDescent="0.3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">
      <c r="A421" s="206" t="s">
        <v>468</v>
      </c>
      <c r="B421" s="206">
        <v>0</v>
      </c>
      <c r="C421" s="181">
        <v>0</v>
      </c>
      <c r="D421" s="179">
        <v>0</v>
      </c>
    </row>
    <row r="423" spans="1:7" ht="12.65" customHeight="1" x14ac:dyDescent="0.3">
      <c r="A423" s="179" t="s">
        <v>469</v>
      </c>
      <c r="B423" s="179">
        <v>0</v>
      </c>
      <c r="D423" s="179"/>
    </row>
    <row r="424" spans="1:7" ht="12.65" customHeight="1" x14ac:dyDescent="0.3">
      <c r="A424" s="206" t="s">
        <v>1243</v>
      </c>
      <c r="B424" s="206">
        <v>0</v>
      </c>
      <c r="C424" s="206"/>
      <c r="D424" s="206">
        <v>0</v>
      </c>
      <c r="F424" s="206"/>
      <c r="G424" s="206"/>
    </row>
    <row r="425" spans="1:7" ht="12.65" customHeight="1" x14ac:dyDescent="0.3">
      <c r="A425" s="179"/>
      <c r="B425" s="181"/>
      <c r="C425" s="181"/>
      <c r="D425" s="181"/>
    </row>
    <row r="426" spans="1:7" ht="12.65" customHeight="1" x14ac:dyDescent="0.3">
      <c r="A426" s="179" t="s">
        <v>470</v>
      </c>
      <c r="B426" s="179" t="s">
        <v>471</v>
      </c>
      <c r="C426" s="179" t="s">
        <v>462</v>
      </c>
      <c r="D426" s="179" t="s">
        <v>472</v>
      </c>
    </row>
    <row r="427" spans="1:7" ht="12.65" customHeight="1" x14ac:dyDescent="0.3">
      <c r="A427" s="179" t="s">
        <v>473</v>
      </c>
      <c r="B427" s="179">
        <v>25846032.52</v>
      </c>
      <c r="C427" s="179">
        <v>25846032.52</v>
      </c>
      <c r="D427" s="179"/>
    </row>
    <row r="428" spans="1:7" ht="12.65" customHeight="1" x14ac:dyDescent="0.3">
      <c r="A428" s="179" t="s">
        <v>3</v>
      </c>
      <c r="B428" s="179">
        <v>11161033</v>
      </c>
      <c r="C428" s="179">
        <v>11161033</v>
      </c>
      <c r="D428" s="179">
        <v>11161032.039999997</v>
      </c>
    </row>
    <row r="429" spans="1:7" ht="12.65" customHeight="1" x14ac:dyDescent="0.3">
      <c r="A429" s="179" t="s">
        <v>236</v>
      </c>
      <c r="B429" s="179">
        <v>1585202.7400000002</v>
      </c>
      <c r="C429" s="179">
        <v>1585202.7400000002</v>
      </c>
      <c r="D429" s="179"/>
    </row>
    <row r="430" spans="1:7" ht="12.65" customHeight="1" x14ac:dyDescent="0.3">
      <c r="A430" s="179" t="s">
        <v>237</v>
      </c>
      <c r="B430" s="179">
        <v>12652455.619999999</v>
      </c>
      <c r="C430" s="179">
        <v>12652455.619999999</v>
      </c>
      <c r="D430" s="179"/>
    </row>
    <row r="431" spans="1:7" ht="12.65" customHeight="1" x14ac:dyDescent="0.3">
      <c r="A431" s="179" t="s">
        <v>444</v>
      </c>
      <c r="B431" s="179">
        <v>97597.750000000015</v>
      </c>
      <c r="C431" s="179">
        <v>97597.750000000015</v>
      </c>
      <c r="D431" s="179"/>
    </row>
    <row r="432" spans="1:7" ht="12.65" customHeight="1" x14ac:dyDescent="0.3">
      <c r="A432" s="179" t="s">
        <v>445</v>
      </c>
      <c r="B432" s="179">
        <v>6014015.9299999997</v>
      </c>
      <c r="C432" s="179">
        <v>6014015.9299999997</v>
      </c>
      <c r="D432" s="179"/>
    </row>
    <row r="433" spans="1:7" ht="12.65" customHeight="1" x14ac:dyDescent="0.3">
      <c r="A433" s="179" t="s">
        <v>6</v>
      </c>
      <c r="B433" s="179">
        <v>2131582</v>
      </c>
      <c r="C433" s="179">
        <v>2131582</v>
      </c>
      <c r="D433" s="179">
        <v>1336775.220000003</v>
      </c>
    </row>
    <row r="434" spans="1:7" ht="12.65" customHeight="1" x14ac:dyDescent="0.3">
      <c r="A434" s="179" t="s">
        <v>474</v>
      </c>
      <c r="B434" s="179">
        <v>19555.82</v>
      </c>
      <c r="C434" s="179">
        <v>19555.82</v>
      </c>
      <c r="D434" s="179">
        <v>19555.82</v>
      </c>
    </row>
    <row r="435" spans="1:7" ht="12.65" customHeight="1" x14ac:dyDescent="0.3">
      <c r="A435" s="179" t="s">
        <v>447</v>
      </c>
      <c r="B435" s="179">
        <v>0</v>
      </c>
      <c r="C435" s="179"/>
      <c r="D435" s="179">
        <v>0</v>
      </c>
    </row>
    <row r="436" spans="1:7" ht="12.65" customHeight="1" x14ac:dyDescent="0.3">
      <c r="A436" s="194" t="s">
        <v>475</v>
      </c>
      <c r="B436" s="194">
        <v>0</v>
      </c>
      <c r="C436" s="194"/>
      <c r="D436" s="194">
        <v>11000</v>
      </c>
    </row>
    <row r="437" spans="1:7" ht="12.65" customHeight="1" x14ac:dyDescent="0.3">
      <c r="A437" s="194" t="s">
        <v>449</v>
      </c>
      <c r="B437" s="194">
        <v>0</v>
      </c>
      <c r="C437" s="194"/>
      <c r="D437" s="194">
        <v>0</v>
      </c>
    </row>
    <row r="438" spans="1:7" ht="12.65" customHeight="1" x14ac:dyDescent="0.3">
      <c r="A438" s="179" t="s">
        <v>476</v>
      </c>
      <c r="B438" s="179">
        <v>0</v>
      </c>
      <c r="C438" s="179">
        <v>0</v>
      </c>
      <c r="D438" s="179">
        <v>11000</v>
      </c>
    </row>
    <row r="439" spans="1:7" ht="12.65" customHeight="1" x14ac:dyDescent="0.3">
      <c r="A439" s="179" t="s">
        <v>451</v>
      </c>
      <c r="B439" s="194">
        <v>706450.15000000026</v>
      </c>
      <c r="C439" s="194">
        <v>706450.15000000026</v>
      </c>
      <c r="D439" s="179"/>
    </row>
    <row r="440" spans="1:7" ht="12.65" customHeight="1" x14ac:dyDescent="0.3">
      <c r="A440" s="179" t="s">
        <v>477</v>
      </c>
      <c r="B440" s="194">
        <v>706450.15000000026</v>
      </c>
      <c r="C440" s="194">
        <v>706450.15000000026</v>
      </c>
      <c r="D440" s="179"/>
    </row>
    <row r="441" spans="1:7" ht="12.65" customHeight="1" x14ac:dyDescent="0.3">
      <c r="A441" s="179" t="s">
        <v>478</v>
      </c>
      <c r="B441" s="179">
        <v>60213925.529999994</v>
      </c>
      <c r="C441" s="179">
        <v>60213925.529999994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1256</v>
      </c>
      <c r="B444" s="179">
        <v>983003.18523833971</v>
      </c>
      <c r="C444" s="179">
        <v>983003.18523833971</v>
      </c>
      <c r="D444" s="179"/>
    </row>
    <row r="445" spans="1:7" ht="12.65" customHeight="1" x14ac:dyDescent="0.3">
      <c r="A445" s="179" t="s">
        <v>343</v>
      </c>
      <c r="B445" s="179">
        <v>0</v>
      </c>
      <c r="C445" s="179">
        <v>0</v>
      </c>
      <c r="D445" s="179"/>
    </row>
    <row r="446" spans="1:7" ht="12.65" customHeight="1" x14ac:dyDescent="0.3">
      <c r="A446" s="179" t="s">
        <v>351</v>
      </c>
      <c r="B446" s="179">
        <v>293330</v>
      </c>
      <c r="C446" s="179">
        <v>293330</v>
      </c>
      <c r="D446" s="179"/>
    </row>
    <row r="447" spans="1:7" ht="12.65" customHeight="1" x14ac:dyDescent="0.3">
      <c r="A447" s="179" t="s">
        <v>356</v>
      </c>
      <c r="B447" s="179">
        <v>0</v>
      </c>
      <c r="C447" s="179">
        <v>0</v>
      </c>
      <c r="D447" s="179"/>
    </row>
    <row r="448" spans="1:7" ht="12.65" customHeight="1" x14ac:dyDescent="0.3">
      <c r="A448" s="206" t="s">
        <v>358</v>
      </c>
      <c r="B448" s="206">
        <v>1276333.1852383397</v>
      </c>
      <c r="C448" s="206">
        <v>1276333.1852383397</v>
      </c>
      <c r="D448" s="206"/>
      <c r="F448" s="206"/>
      <c r="G448" s="206"/>
    </row>
    <row r="449" spans="1:7" ht="12.65" customHeight="1" x14ac:dyDescent="0.3">
      <c r="B449" s="181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</row>
    <row r="451" spans="1:7" ht="12.65" customHeight="1" x14ac:dyDescent="0.3">
      <c r="B451" s="181" t="s">
        <v>483</v>
      </c>
    </row>
    <row r="452" spans="1:7" ht="12.65" customHeight="1" x14ac:dyDescent="0.3">
      <c r="A452" s="199"/>
      <c r="B452" s="180" t="s">
        <v>472</v>
      </c>
    </row>
    <row r="453" spans="1:7" ht="12.65" customHeight="1" x14ac:dyDescent="0.3">
      <c r="A453" s="179" t="s">
        <v>484</v>
      </c>
      <c r="B453" s="179">
        <v>507</v>
      </c>
      <c r="C453" s="179"/>
      <c r="D453" s="179"/>
    </row>
    <row r="454" spans="1:7" ht="12.65" customHeight="1" x14ac:dyDescent="0.3">
      <c r="A454" s="179" t="s">
        <v>168</v>
      </c>
      <c r="B454" s="179">
        <v>0</v>
      </c>
      <c r="C454" s="179"/>
      <c r="D454" s="179"/>
    </row>
    <row r="455" spans="1:7" ht="12.65" customHeight="1" x14ac:dyDescent="0.3">
      <c r="A455" s="206" t="s">
        <v>131</v>
      </c>
      <c r="B455" s="206">
        <v>293330</v>
      </c>
      <c r="C455" s="206"/>
      <c r="D455" s="206"/>
      <c r="F455" s="206"/>
      <c r="G455" s="206"/>
    </row>
    <row r="456" spans="1:7" ht="12.65" customHeight="1" x14ac:dyDescent="0.3">
      <c r="A456" s="179"/>
      <c r="B456" s="181"/>
      <c r="C456" s="181"/>
      <c r="D456" s="179"/>
    </row>
    <row r="457" spans="1:7" ht="12.65" customHeight="1" x14ac:dyDescent="0.3">
      <c r="A457" s="179" t="s">
        <v>485</v>
      </c>
      <c r="B457" s="194" t="s">
        <v>471</v>
      </c>
      <c r="C457" s="194" t="s">
        <v>486</v>
      </c>
      <c r="D457" s="194"/>
    </row>
    <row r="458" spans="1:7" ht="12.65" customHeight="1" x14ac:dyDescent="0.3">
      <c r="A458" s="179" t="s">
        <v>487</v>
      </c>
      <c r="B458" s="194">
        <v>0</v>
      </c>
      <c r="C458" s="194">
        <v>0</v>
      </c>
      <c r="D458" s="194"/>
    </row>
    <row r="459" spans="1:7" ht="12.65" customHeight="1" x14ac:dyDescent="0.3">
      <c r="A459" s="206" t="s">
        <v>244</v>
      </c>
      <c r="B459" s="206">
        <v>0</v>
      </c>
      <c r="C459" s="206">
        <v>0</v>
      </c>
      <c r="D459" s="206"/>
      <c r="F459" s="206"/>
      <c r="G459" s="206"/>
    </row>
    <row r="460" spans="1:7" ht="12.65" customHeight="1" x14ac:dyDescent="0.3">
      <c r="A460" s="179"/>
      <c r="B460" s="181"/>
      <c r="C460" s="181"/>
      <c r="D460" s="181"/>
    </row>
    <row r="461" spans="1:7" ht="12.65" customHeight="1" x14ac:dyDescent="0.3">
      <c r="A461" s="180" t="s">
        <v>488</v>
      </c>
      <c r="B461" s="181"/>
      <c r="C461" s="181"/>
      <c r="D461" s="181" t="s">
        <v>1244</v>
      </c>
    </row>
    <row r="462" spans="1:7" ht="12.65" customHeight="1" x14ac:dyDescent="0.3">
      <c r="A462" s="179"/>
      <c r="B462" s="194" t="s">
        <v>471</v>
      </c>
      <c r="C462" s="194" t="s">
        <v>486</v>
      </c>
      <c r="D462" s="194" t="s">
        <v>490</v>
      </c>
    </row>
    <row r="463" spans="1:7" ht="12.65" customHeight="1" x14ac:dyDescent="0.3">
      <c r="A463" s="179" t="s">
        <v>245</v>
      </c>
      <c r="B463" s="194">
        <v>4843681.2499999991</v>
      </c>
      <c r="C463" s="194">
        <v>4843681.2499999991</v>
      </c>
      <c r="D463" s="194">
        <v>4843681</v>
      </c>
    </row>
    <row r="464" spans="1:7" ht="12.65" customHeight="1" x14ac:dyDescent="0.3">
      <c r="A464" s="179" t="s">
        <v>246</v>
      </c>
      <c r="B464" s="194">
        <v>49982711.583333336</v>
      </c>
      <c r="C464" s="194">
        <v>49982711.583333336</v>
      </c>
      <c r="D464" s="194">
        <v>54826392.833333328</v>
      </c>
    </row>
    <row r="465" spans="1:7" ht="12.65" customHeight="1" x14ac:dyDescent="0.3">
      <c r="A465" s="206" t="s">
        <v>247</v>
      </c>
      <c r="B465" s="206">
        <v>54826392.833333336</v>
      </c>
      <c r="C465" s="206">
        <v>54826392.833333328</v>
      </c>
      <c r="D465" s="206">
        <v>59670073.833333328</v>
      </c>
      <c r="F465" s="206"/>
      <c r="G465" s="206"/>
    </row>
    <row r="466" spans="1:7" ht="12.65" customHeight="1" x14ac:dyDescent="0.3">
      <c r="A466" s="179"/>
      <c r="B466" s="181"/>
      <c r="C466" s="181"/>
      <c r="D466" s="179"/>
    </row>
    <row r="467" spans="1:7" ht="12.65" customHeight="1" x14ac:dyDescent="0.3">
      <c r="A467" s="179" t="s">
        <v>491</v>
      </c>
      <c r="B467" s="179" t="s">
        <v>492</v>
      </c>
      <c r="C467" s="179" t="s">
        <v>493</v>
      </c>
      <c r="D467" s="179"/>
    </row>
    <row r="468" spans="1:7" ht="12.65" customHeight="1" x14ac:dyDescent="0.3">
      <c r="A468" s="179" t="s">
        <v>332</v>
      </c>
      <c r="B468" s="179">
        <v>0</v>
      </c>
      <c r="C468" s="179">
        <v>0</v>
      </c>
      <c r="D468" s="179"/>
    </row>
    <row r="469" spans="1:7" ht="12.65" customHeight="1" x14ac:dyDescent="0.3">
      <c r="A469" s="179" t="s">
        <v>333</v>
      </c>
      <c r="B469" s="179">
        <v>0</v>
      </c>
      <c r="C469" s="179">
        <v>0</v>
      </c>
      <c r="D469" s="179"/>
    </row>
    <row r="470" spans="1:7" ht="12.65" customHeight="1" x14ac:dyDescent="0.3">
      <c r="A470" s="179" t="s">
        <v>334</v>
      </c>
      <c r="B470" s="179">
        <v>0</v>
      </c>
      <c r="C470" s="179">
        <v>0</v>
      </c>
      <c r="D470" s="179"/>
    </row>
    <row r="471" spans="1:7" ht="12.65" customHeight="1" x14ac:dyDescent="0.3">
      <c r="A471" s="179" t="s">
        <v>494</v>
      </c>
      <c r="B471" s="179">
        <v>0</v>
      </c>
      <c r="C471" s="179">
        <v>0</v>
      </c>
      <c r="D471" s="179"/>
    </row>
    <row r="472" spans="1:7" ht="12.65" customHeight="1" x14ac:dyDescent="0.3">
      <c r="A472" s="179" t="s">
        <v>377</v>
      </c>
      <c r="B472" s="179">
        <v>0</v>
      </c>
      <c r="C472" s="179">
        <v>0</v>
      </c>
      <c r="D472" s="179"/>
    </row>
    <row r="473" spans="1:7" ht="12.65" customHeight="1" x14ac:dyDescent="0.3">
      <c r="A473" s="179" t="s">
        <v>495</v>
      </c>
      <c r="B473" s="179">
        <v>8327611.6599999992</v>
      </c>
      <c r="C473" s="179">
        <v>12947611.970000004</v>
      </c>
      <c r="D473" s="179"/>
    </row>
    <row r="474" spans="1:7" ht="12.65" customHeight="1" x14ac:dyDescent="0.3">
      <c r="A474" s="179" t="s">
        <v>339</v>
      </c>
      <c r="B474" s="179">
        <v>0</v>
      </c>
      <c r="C474" s="179">
        <v>0</v>
      </c>
      <c r="D474" s="179"/>
    </row>
    <row r="475" spans="1:7" ht="12.65" customHeight="1" x14ac:dyDescent="0.3">
      <c r="A475" s="179" t="s">
        <v>340</v>
      </c>
      <c r="B475" s="179">
        <v>0</v>
      </c>
      <c r="C475" s="179">
        <v>0</v>
      </c>
      <c r="D475" s="179"/>
    </row>
    <row r="476" spans="1:7" ht="12.65" customHeight="1" x14ac:dyDescent="0.3">
      <c r="A476" s="179" t="s">
        <v>203</v>
      </c>
      <c r="B476" s="179">
        <v>8327611.6599999992</v>
      </c>
      <c r="C476" s="179">
        <v>12947611.970000004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80" t="s">
        <v>496</v>
      </c>
      <c r="B478" s="180">
        <v>0</v>
      </c>
      <c r="C478" s="180">
        <v>4620000.3100000052</v>
      </c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v>8327611.6599999992</v>
      </c>
    </row>
    <row r="482" spans="1:12" ht="12.65" customHeight="1" x14ac:dyDescent="0.3">
      <c r="A482" s="180" t="s">
        <v>499</v>
      </c>
      <c r="C482" s="180">
        <v>8327611.6599999992</v>
      </c>
    </row>
    <row r="484" spans="1:12" ht="12.65" customHeight="1" x14ac:dyDescent="0.3">
      <c r="A484" s="199"/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8"/>
    </row>
    <row r="489" spans="1:12" ht="12.65" customHeight="1" x14ac:dyDescent="0.3">
      <c r="A489" s="199" t="s">
        <v>503</v>
      </c>
    </row>
    <row r="490" spans="1:12" ht="12.65" customHeight="1" x14ac:dyDescent="0.3">
      <c r="A490" s="199" t="s">
        <v>504</v>
      </c>
    </row>
    <row r="492" spans="1:12" ht="12.65" customHeight="1" x14ac:dyDescent="0.3">
      <c r="B492" s="262"/>
      <c r="C492" s="262"/>
      <c r="D492" s="262"/>
      <c r="E492" s="262"/>
      <c r="F492" s="262"/>
      <c r="G492" s="262"/>
      <c r="H492" s="262"/>
      <c r="K492" s="262"/>
      <c r="L492" s="262"/>
    </row>
    <row r="493" spans="1:12" ht="12.65" customHeight="1" x14ac:dyDescent="0.3">
      <c r="A493" s="198" t="s">
        <v>1268</v>
      </c>
      <c r="B493" s="181" t="s">
        <v>1279</v>
      </c>
      <c r="C493" s="181" t="s">
        <v>1280</v>
      </c>
      <c r="D493" s="263" t="s">
        <v>1279</v>
      </c>
      <c r="E493" s="263" t="s">
        <v>1280</v>
      </c>
      <c r="F493" s="262" t="s">
        <v>1279</v>
      </c>
      <c r="G493" s="262" t="s">
        <v>1280</v>
      </c>
      <c r="H493" s="262"/>
      <c r="K493" s="262"/>
      <c r="L493" s="262"/>
    </row>
    <row r="494" spans="1:12" ht="12.65" customHeight="1" x14ac:dyDescent="0.3">
      <c r="B494" s="181" t="s">
        <v>505</v>
      </c>
      <c r="C494" s="181" t="s">
        <v>505</v>
      </c>
      <c r="D494" s="181" t="s">
        <v>506</v>
      </c>
      <c r="E494" s="181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">
      <c r="B495" s="241" t="s">
        <v>303</v>
      </c>
      <c r="C495" s="241" t="s">
        <v>303</v>
      </c>
      <c r="D495" s="241" t="s">
        <v>509</v>
      </c>
      <c r="E495" s="180" t="s">
        <v>509</v>
      </c>
      <c r="F495" s="264" t="s">
        <v>510</v>
      </c>
      <c r="G495" s="265" t="s">
        <v>510</v>
      </c>
      <c r="H495" s="266" t="s">
        <v>511</v>
      </c>
      <c r="I495" s="268"/>
      <c r="K495" s="262"/>
      <c r="L495" s="262"/>
    </row>
    <row r="496" spans="1:12" ht="12.65" customHeight="1" x14ac:dyDescent="0.3">
      <c r="A496" s="180" t="s">
        <v>512</v>
      </c>
      <c r="B496" s="241">
        <v>0</v>
      </c>
      <c r="C496" s="241">
        <v>0</v>
      </c>
      <c r="D496" s="241">
        <v>0</v>
      </c>
      <c r="E496" s="180">
        <v>0</v>
      </c>
      <c r="F496" s="264" t="s">
        <v>1281</v>
      </c>
      <c r="G496" s="264" t="s">
        <v>1281</v>
      </c>
      <c r="H496" s="266" t="s">
        <v>1281</v>
      </c>
      <c r="I496" s="268"/>
      <c r="K496" s="262"/>
      <c r="L496" s="262"/>
    </row>
    <row r="497" spans="1:12" ht="12.65" customHeight="1" x14ac:dyDescent="0.3">
      <c r="A497" s="180" t="s">
        <v>513</v>
      </c>
      <c r="B497" s="241">
        <v>0</v>
      </c>
      <c r="C497" s="241">
        <v>0</v>
      </c>
      <c r="D497" s="241">
        <v>0</v>
      </c>
      <c r="E497" s="180">
        <v>0</v>
      </c>
      <c r="F497" s="264" t="s">
        <v>1281</v>
      </c>
      <c r="G497" s="264" t="s">
        <v>1281</v>
      </c>
      <c r="H497" s="266" t="s">
        <v>1281</v>
      </c>
      <c r="I497" s="268"/>
      <c r="K497" s="262"/>
      <c r="L497" s="262"/>
    </row>
    <row r="498" spans="1:12" ht="12.65" customHeight="1" x14ac:dyDescent="0.3">
      <c r="A498" s="180" t="s">
        <v>514</v>
      </c>
      <c r="B498" s="241">
        <v>3805609.3600000003</v>
      </c>
      <c r="C498" s="241">
        <v>3968125.21</v>
      </c>
      <c r="D498" s="241">
        <v>1559</v>
      </c>
      <c r="E498" s="180">
        <v>1344.6208333333332</v>
      </c>
      <c r="F498" s="264">
        <v>2441.0579602309176</v>
      </c>
      <c r="G498" s="264">
        <v>2951.1109092092261</v>
      </c>
      <c r="H498" s="266" t="s">
        <v>1281</v>
      </c>
      <c r="I498" s="268"/>
      <c r="K498" s="262"/>
      <c r="L498" s="262"/>
    </row>
    <row r="499" spans="1:12" ht="12.65" customHeight="1" x14ac:dyDescent="0.3">
      <c r="A499" s="180" t="s">
        <v>515</v>
      </c>
      <c r="B499" s="241">
        <v>0</v>
      </c>
      <c r="C499" s="241">
        <v>0</v>
      </c>
      <c r="D499" s="241">
        <v>0</v>
      </c>
      <c r="E499" s="180">
        <v>0</v>
      </c>
      <c r="F499" s="264" t="s">
        <v>1281</v>
      </c>
      <c r="G499" s="264" t="s">
        <v>1281</v>
      </c>
      <c r="H499" s="266" t="s">
        <v>1281</v>
      </c>
      <c r="I499" s="268"/>
      <c r="K499" s="262"/>
      <c r="L499" s="262"/>
    </row>
    <row r="500" spans="1:12" ht="12.65" customHeight="1" x14ac:dyDescent="0.3">
      <c r="A500" s="180" t="s">
        <v>516</v>
      </c>
      <c r="B500" s="241">
        <v>0</v>
      </c>
      <c r="C500" s="241">
        <v>0</v>
      </c>
      <c r="D500" s="241">
        <v>0</v>
      </c>
      <c r="E500" s="180">
        <v>0</v>
      </c>
      <c r="F500" s="264" t="s">
        <v>1281</v>
      </c>
      <c r="G500" s="264" t="s">
        <v>1281</v>
      </c>
      <c r="H500" s="266" t="s">
        <v>1281</v>
      </c>
      <c r="I500" s="268"/>
      <c r="K500" s="262"/>
      <c r="L500" s="262"/>
    </row>
    <row r="501" spans="1:12" ht="12.65" customHeight="1" x14ac:dyDescent="0.3">
      <c r="A501" s="180" t="s">
        <v>517</v>
      </c>
      <c r="B501" s="241">
        <v>0</v>
      </c>
      <c r="C501" s="241">
        <v>0</v>
      </c>
      <c r="D501" s="241">
        <v>0</v>
      </c>
      <c r="E501" s="180">
        <v>0</v>
      </c>
      <c r="F501" s="264" t="s">
        <v>1281</v>
      </c>
      <c r="G501" s="264" t="s">
        <v>1281</v>
      </c>
      <c r="H501" s="266" t="s">
        <v>1281</v>
      </c>
      <c r="I501" s="268"/>
      <c r="K501" s="262"/>
      <c r="L501" s="262"/>
    </row>
    <row r="502" spans="1:12" ht="12.65" customHeight="1" x14ac:dyDescent="0.3">
      <c r="A502" s="180" t="s">
        <v>518</v>
      </c>
      <c r="B502" s="241">
        <v>0</v>
      </c>
      <c r="C502" s="241">
        <v>0</v>
      </c>
      <c r="D502" s="241">
        <v>0</v>
      </c>
      <c r="E502" s="180">
        <v>0</v>
      </c>
      <c r="F502" s="264" t="s">
        <v>1281</v>
      </c>
      <c r="G502" s="264" t="s">
        <v>1281</v>
      </c>
      <c r="H502" s="266" t="s">
        <v>1281</v>
      </c>
      <c r="I502" s="268"/>
      <c r="K502" s="262"/>
      <c r="L502" s="262"/>
    </row>
    <row r="503" spans="1:12" ht="12.65" customHeight="1" x14ac:dyDescent="0.3">
      <c r="A503" s="180" t="s">
        <v>519</v>
      </c>
      <c r="B503" s="241">
        <v>0</v>
      </c>
      <c r="C503" s="241">
        <v>0</v>
      </c>
      <c r="D503" s="241">
        <v>0</v>
      </c>
      <c r="E503" s="180">
        <v>0</v>
      </c>
      <c r="F503" s="264" t="s">
        <v>1281</v>
      </c>
      <c r="G503" s="264" t="s">
        <v>1281</v>
      </c>
      <c r="H503" s="266" t="s">
        <v>1281</v>
      </c>
      <c r="I503" s="268"/>
      <c r="K503" s="262"/>
      <c r="L503" s="262"/>
    </row>
    <row r="504" spans="1:12" ht="12.65" customHeight="1" x14ac:dyDescent="0.3">
      <c r="A504" s="180" t="s">
        <v>520</v>
      </c>
      <c r="B504" s="241">
        <v>0</v>
      </c>
      <c r="C504" s="241">
        <v>0</v>
      </c>
      <c r="D504" s="241">
        <v>0</v>
      </c>
      <c r="E504" s="180">
        <v>0</v>
      </c>
      <c r="F504" s="264" t="s">
        <v>1281</v>
      </c>
      <c r="G504" s="264" t="s">
        <v>1281</v>
      </c>
      <c r="H504" s="266" t="s">
        <v>1281</v>
      </c>
      <c r="I504" s="268"/>
      <c r="K504" s="262"/>
      <c r="L504" s="262"/>
    </row>
    <row r="505" spans="1:12" ht="12.65" customHeight="1" x14ac:dyDescent="0.3">
      <c r="A505" s="180" t="s">
        <v>521</v>
      </c>
      <c r="B505" s="241">
        <v>0</v>
      </c>
      <c r="C505" s="241">
        <v>0</v>
      </c>
      <c r="D505" s="241">
        <v>0</v>
      </c>
      <c r="E505" s="180">
        <v>0</v>
      </c>
      <c r="F505" s="264" t="s">
        <v>1281</v>
      </c>
      <c r="G505" s="264" t="s">
        <v>1281</v>
      </c>
      <c r="H505" s="266" t="s">
        <v>1281</v>
      </c>
      <c r="I505" s="268"/>
      <c r="K505" s="262"/>
      <c r="L505" s="262"/>
    </row>
    <row r="506" spans="1:12" ht="12.65" customHeight="1" x14ac:dyDescent="0.3">
      <c r="A506" s="180" t="s">
        <v>522</v>
      </c>
      <c r="B506" s="241">
        <v>0</v>
      </c>
      <c r="C506" s="241">
        <v>0</v>
      </c>
      <c r="D506" s="241">
        <v>0</v>
      </c>
      <c r="E506" s="180">
        <v>0</v>
      </c>
      <c r="F506" s="264" t="s">
        <v>1281</v>
      </c>
      <c r="G506" s="264" t="s">
        <v>1281</v>
      </c>
      <c r="H506" s="266" t="s">
        <v>1281</v>
      </c>
      <c r="I506" s="268"/>
      <c r="K506" s="262"/>
      <c r="L506" s="262"/>
    </row>
    <row r="507" spans="1:12" ht="12.65" customHeight="1" x14ac:dyDescent="0.3">
      <c r="A507" s="180" t="s">
        <v>523</v>
      </c>
      <c r="B507" s="241">
        <v>0</v>
      </c>
      <c r="C507" s="241">
        <v>0</v>
      </c>
      <c r="D507" s="241">
        <v>0</v>
      </c>
      <c r="E507" s="180">
        <v>0</v>
      </c>
      <c r="F507" s="264" t="s">
        <v>1281</v>
      </c>
      <c r="G507" s="264" t="s">
        <v>1281</v>
      </c>
      <c r="H507" s="266" t="s">
        <v>1281</v>
      </c>
      <c r="I507" s="268"/>
      <c r="K507" s="262"/>
      <c r="L507" s="262"/>
    </row>
    <row r="508" spans="1:12" ht="12.65" customHeight="1" x14ac:dyDescent="0.3">
      <c r="A508" s="180" t="s">
        <v>524</v>
      </c>
      <c r="B508" s="241">
        <v>0</v>
      </c>
      <c r="C508" s="241">
        <v>0</v>
      </c>
      <c r="D508" s="241">
        <v>0</v>
      </c>
      <c r="E508" s="180">
        <v>0</v>
      </c>
      <c r="F508" s="264" t="s">
        <v>1281</v>
      </c>
      <c r="G508" s="264" t="s">
        <v>1281</v>
      </c>
      <c r="H508" s="266" t="s">
        <v>1281</v>
      </c>
      <c r="I508" s="268"/>
      <c r="K508" s="262"/>
      <c r="L508" s="262"/>
    </row>
    <row r="509" spans="1:12" ht="12.65" customHeight="1" x14ac:dyDescent="0.3">
      <c r="A509" s="180" t="s">
        <v>525</v>
      </c>
      <c r="B509" s="241">
        <v>13628701.459999997</v>
      </c>
      <c r="C509" s="241">
        <v>12789202.470000003</v>
      </c>
      <c r="D509" s="241">
        <v>287165</v>
      </c>
      <c r="E509" s="180">
        <v>887719</v>
      </c>
      <c r="F509" s="264">
        <v>47.459479602319213</v>
      </c>
      <c r="G509" s="264">
        <v>14.406813946755676</v>
      </c>
      <c r="H509" s="266">
        <v>-0.6964396982968255</v>
      </c>
      <c r="I509" s="268"/>
      <c r="K509" s="262"/>
      <c r="L509" s="262"/>
    </row>
    <row r="510" spans="1:12" ht="12.65" customHeight="1" x14ac:dyDescent="0.3">
      <c r="A510" s="180" t="s">
        <v>526</v>
      </c>
      <c r="B510" s="241">
        <v>3224977.09</v>
      </c>
      <c r="C510" s="241">
        <v>3315121.6900000004</v>
      </c>
      <c r="D510" s="241">
        <v>154068</v>
      </c>
      <c r="E510" s="180">
        <v>407529</v>
      </c>
      <c r="F510" s="264">
        <v>20.932166900329722</v>
      </c>
      <c r="G510" s="264">
        <v>8.1346890405345391</v>
      </c>
      <c r="H510" s="266">
        <v>-0.61137855056915291</v>
      </c>
      <c r="I510" s="268"/>
      <c r="K510" s="262"/>
      <c r="L510" s="262"/>
    </row>
    <row r="511" spans="1:12" ht="12.65" customHeight="1" x14ac:dyDescent="0.3">
      <c r="A511" s="180" t="s">
        <v>527</v>
      </c>
      <c r="B511" s="241">
        <v>4982476.3599999994</v>
      </c>
      <c r="C511" s="241">
        <v>5019434.6100000013</v>
      </c>
      <c r="D511" s="181">
        <v>478416</v>
      </c>
      <c r="E511" s="181">
        <v>435517</v>
      </c>
      <c r="F511" s="264">
        <v>10.414527022507608</v>
      </c>
      <c r="G511" s="264">
        <v>11.525232333066221</v>
      </c>
      <c r="H511" s="266" t="s">
        <v>1281</v>
      </c>
      <c r="I511" s="268"/>
      <c r="K511" s="262"/>
      <c r="L511" s="262"/>
    </row>
    <row r="512" spans="1:12" ht="12.65" customHeight="1" x14ac:dyDescent="0.3">
      <c r="A512" s="180" t="s">
        <v>528</v>
      </c>
      <c r="B512" s="241">
        <v>1669292.7799999998</v>
      </c>
      <c r="C512" s="241">
        <v>1282979.74</v>
      </c>
      <c r="D512" s="181" t="s">
        <v>529</v>
      </c>
      <c r="E512" s="181" t="s">
        <v>529</v>
      </c>
      <c r="F512" s="264" t="s">
        <v>1281</v>
      </c>
      <c r="G512" s="264" t="s">
        <v>1281</v>
      </c>
      <c r="H512" s="266" t="s">
        <v>1281</v>
      </c>
      <c r="I512" s="268"/>
      <c r="K512" s="262"/>
      <c r="L512" s="262"/>
    </row>
    <row r="513" spans="1:12" ht="12.65" customHeight="1" x14ac:dyDescent="0.3">
      <c r="A513" s="180" t="s">
        <v>1245</v>
      </c>
      <c r="B513" s="241">
        <v>0</v>
      </c>
      <c r="C513" s="241">
        <v>0</v>
      </c>
      <c r="D513" s="241" t="s">
        <v>529</v>
      </c>
      <c r="E513" s="180" t="s">
        <v>529</v>
      </c>
      <c r="F513" s="264" t="s">
        <v>1281</v>
      </c>
      <c r="G513" s="264" t="s">
        <v>1281</v>
      </c>
      <c r="H513" s="266" t="s">
        <v>1281</v>
      </c>
      <c r="I513" s="268"/>
      <c r="K513" s="262"/>
      <c r="L513" s="262"/>
    </row>
    <row r="514" spans="1:12" ht="12.65" customHeight="1" x14ac:dyDescent="0.3">
      <c r="A514" s="180" t="s">
        <v>530</v>
      </c>
      <c r="B514" s="241">
        <v>7868425.1399999997</v>
      </c>
      <c r="C514" s="241">
        <v>8128920.8999999994</v>
      </c>
      <c r="D514" s="241">
        <v>0</v>
      </c>
      <c r="E514" s="180">
        <v>0</v>
      </c>
      <c r="F514" s="264" t="s">
        <v>1281</v>
      </c>
      <c r="G514" s="264" t="s">
        <v>1281</v>
      </c>
      <c r="H514" s="266" t="s">
        <v>1281</v>
      </c>
      <c r="I514" s="268"/>
      <c r="K514" s="262"/>
      <c r="L514" s="262"/>
    </row>
    <row r="515" spans="1:12" ht="12.65" customHeight="1" x14ac:dyDescent="0.3">
      <c r="A515" s="180" t="s">
        <v>531</v>
      </c>
      <c r="B515" s="241">
        <v>0</v>
      </c>
      <c r="C515" s="241">
        <v>0</v>
      </c>
      <c r="D515" s="241">
        <v>0</v>
      </c>
      <c r="E515" s="180">
        <v>0</v>
      </c>
      <c r="F515" s="264" t="s">
        <v>1281</v>
      </c>
      <c r="G515" s="264" t="s">
        <v>1281</v>
      </c>
      <c r="H515" s="266" t="s">
        <v>1281</v>
      </c>
      <c r="I515" s="268"/>
      <c r="K515" s="262"/>
      <c r="L515" s="262"/>
    </row>
    <row r="516" spans="1:12" ht="12.65" customHeight="1" x14ac:dyDescent="0.3">
      <c r="A516" s="180" t="s">
        <v>532</v>
      </c>
      <c r="B516" s="241">
        <v>854416.41</v>
      </c>
      <c r="C516" s="241">
        <v>2002505.33</v>
      </c>
      <c r="D516" s="241">
        <v>0</v>
      </c>
      <c r="E516" s="180">
        <v>0</v>
      </c>
      <c r="F516" s="264" t="s">
        <v>1281</v>
      </c>
      <c r="G516" s="264" t="s">
        <v>1281</v>
      </c>
      <c r="H516" s="266" t="s">
        <v>1281</v>
      </c>
      <c r="I516" s="268"/>
      <c r="K516" s="262"/>
      <c r="L516" s="262"/>
    </row>
    <row r="517" spans="1:12" ht="12.65" customHeight="1" x14ac:dyDescent="0.3">
      <c r="A517" s="180" t="s">
        <v>533</v>
      </c>
      <c r="B517" s="241">
        <v>1113141.8800000001</v>
      </c>
      <c r="C517" s="241">
        <v>1196548</v>
      </c>
      <c r="D517" s="241">
        <v>0</v>
      </c>
      <c r="E517" s="180">
        <v>0</v>
      </c>
      <c r="F517" s="264" t="s">
        <v>1281</v>
      </c>
      <c r="G517" s="264" t="s">
        <v>1281</v>
      </c>
      <c r="H517" s="266" t="s">
        <v>1281</v>
      </c>
      <c r="I517" s="268"/>
      <c r="K517" s="262"/>
      <c r="L517" s="262"/>
    </row>
    <row r="518" spans="1:12" ht="12.65" customHeight="1" x14ac:dyDescent="0.3">
      <c r="A518" s="180" t="s">
        <v>534</v>
      </c>
      <c r="B518" s="241">
        <v>6752135.4999999991</v>
      </c>
      <c r="C518" s="241">
        <v>9829958.8699999992</v>
      </c>
      <c r="D518" s="241">
        <v>0</v>
      </c>
      <c r="E518" s="180">
        <v>0</v>
      </c>
      <c r="F518" s="264" t="s">
        <v>1281</v>
      </c>
      <c r="G518" s="264" t="s">
        <v>1281</v>
      </c>
      <c r="H518" s="266" t="s">
        <v>1281</v>
      </c>
      <c r="I518" s="268"/>
      <c r="K518" s="262"/>
      <c r="L518" s="262"/>
    </row>
    <row r="519" spans="1:12" ht="12.65" customHeight="1" x14ac:dyDescent="0.3">
      <c r="A519" s="180" t="s">
        <v>535</v>
      </c>
      <c r="B519" s="241">
        <v>0</v>
      </c>
      <c r="C519" s="241">
        <v>0</v>
      </c>
      <c r="D519" s="241">
        <v>0</v>
      </c>
      <c r="E519" s="180">
        <v>0</v>
      </c>
      <c r="F519" s="264" t="s">
        <v>1281</v>
      </c>
      <c r="G519" s="264" t="s">
        <v>1281</v>
      </c>
      <c r="H519" s="266" t="s">
        <v>1281</v>
      </c>
      <c r="I519" s="268"/>
      <c r="K519" s="262"/>
      <c r="L519" s="262"/>
    </row>
    <row r="520" spans="1:12" ht="12.65" customHeight="1" x14ac:dyDescent="0.3">
      <c r="A520" s="180" t="s">
        <v>536</v>
      </c>
      <c r="B520" s="241">
        <v>1252301.97</v>
      </c>
      <c r="C520" s="241">
        <v>779845.85000000009</v>
      </c>
      <c r="D520" s="181">
        <v>0</v>
      </c>
      <c r="E520" s="181">
        <v>0</v>
      </c>
      <c r="F520" s="264" t="s">
        <v>1281</v>
      </c>
      <c r="G520" s="264" t="s">
        <v>1281</v>
      </c>
      <c r="H520" s="266" t="s">
        <v>1281</v>
      </c>
      <c r="I520" s="268"/>
      <c r="K520" s="262"/>
      <c r="L520" s="262"/>
    </row>
    <row r="521" spans="1:12" ht="12.65" customHeight="1" x14ac:dyDescent="0.3">
      <c r="A521" s="180" t="s">
        <v>537</v>
      </c>
      <c r="B521" s="241">
        <v>496227.44999999995</v>
      </c>
      <c r="C521" s="241">
        <v>456205.00999999995</v>
      </c>
      <c r="D521" s="241" t="s">
        <v>529</v>
      </c>
      <c r="E521" s="180" t="s">
        <v>529</v>
      </c>
      <c r="F521" s="264" t="s">
        <v>1281</v>
      </c>
      <c r="G521" s="264" t="s">
        <v>1281</v>
      </c>
      <c r="H521" s="266" t="s">
        <v>1281</v>
      </c>
      <c r="I521" s="268"/>
      <c r="K521" s="262"/>
      <c r="L521" s="262"/>
    </row>
    <row r="522" spans="1:12" ht="12.65" customHeight="1" x14ac:dyDescent="0.3">
      <c r="A522" s="180" t="s">
        <v>538</v>
      </c>
      <c r="B522" s="241">
        <v>711683.6</v>
      </c>
      <c r="C522" s="241">
        <v>467374.68999999994</v>
      </c>
      <c r="D522" s="241">
        <v>0</v>
      </c>
      <c r="E522" s="180">
        <v>0</v>
      </c>
      <c r="F522" s="264" t="s">
        <v>1281</v>
      </c>
      <c r="G522" s="264" t="s">
        <v>1281</v>
      </c>
      <c r="H522" s="266" t="s">
        <v>1281</v>
      </c>
      <c r="I522" s="268"/>
      <c r="K522" s="262"/>
      <c r="L522" s="262"/>
    </row>
    <row r="523" spans="1:12" ht="12.65" customHeight="1" x14ac:dyDescent="0.3">
      <c r="A523" s="180" t="s">
        <v>539</v>
      </c>
      <c r="B523" s="241">
        <v>0</v>
      </c>
      <c r="C523" s="241">
        <v>0</v>
      </c>
      <c r="D523" s="241">
        <v>0</v>
      </c>
      <c r="E523" s="180">
        <v>0</v>
      </c>
      <c r="F523" s="264" t="s">
        <v>1281</v>
      </c>
      <c r="G523" s="264" t="s">
        <v>1281</v>
      </c>
      <c r="H523" s="266" t="s">
        <v>1281</v>
      </c>
      <c r="I523" s="268"/>
      <c r="K523" s="262"/>
      <c r="L523" s="262"/>
    </row>
    <row r="524" spans="1:12" ht="12.65" customHeight="1" x14ac:dyDescent="0.3">
      <c r="A524" s="180" t="s">
        <v>540</v>
      </c>
      <c r="B524" s="241">
        <v>0</v>
      </c>
      <c r="C524" s="241">
        <v>0</v>
      </c>
      <c r="D524" s="241">
        <v>0</v>
      </c>
      <c r="E524" s="180">
        <v>0</v>
      </c>
      <c r="F524" s="264" t="s">
        <v>1281</v>
      </c>
      <c r="G524" s="264" t="s">
        <v>1281</v>
      </c>
      <c r="H524" s="266" t="s">
        <v>1281</v>
      </c>
      <c r="I524" s="268"/>
      <c r="K524" s="262"/>
      <c r="L524" s="262"/>
    </row>
    <row r="525" spans="1:12" ht="12.65" customHeight="1" x14ac:dyDescent="0.3">
      <c r="A525" s="180" t="s">
        <v>541</v>
      </c>
      <c r="B525" s="241">
        <v>0</v>
      </c>
      <c r="C525" s="241">
        <v>0</v>
      </c>
      <c r="D525" s="241">
        <v>0</v>
      </c>
      <c r="E525" s="180">
        <v>0</v>
      </c>
      <c r="F525" s="264" t="s">
        <v>1281</v>
      </c>
      <c r="G525" s="264" t="s">
        <v>1281</v>
      </c>
      <c r="H525" s="266" t="s">
        <v>1281</v>
      </c>
      <c r="I525" s="268"/>
      <c r="K525" s="262"/>
      <c r="L525" s="262"/>
    </row>
    <row r="526" spans="1:12" ht="12.65" customHeight="1" x14ac:dyDescent="0.3">
      <c r="A526" s="180" t="s">
        <v>542</v>
      </c>
      <c r="B526" s="241">
        <v>7303619.580000001</v>
      </c>
      <c r="C526" s="241">
        <v>7105125.1000000006</v>
      </c>
      <c r="D526" s="241">
        <v>44090</v>
      </c>
      <c r="E526" s="180">
        <v>32901</v>
      </c>
      <c r="F526" s="264">
        <v>165.65251939215244</v>
      </c>
      <c r="G526" s="264">
        <v>215.95468526792502</v>
      </c>
      <c r="H526" s="266">
        <v>0.30366073549833117</v>
      </c>
      <c r="I526" s="268"/>
      <c r="K526" s="262"/>
      <c r="L526" s="262"/>
    </row>
    <row r="527" spans="1:12" ht="12.65" customHeight="1" x14ac:dyDescent="0.3">
      <c r="A527" s="180" t="s">
        <v>543</v>
      </c>
      <c r="B527" s="241">
        <v>0</v>
      </c>
      <c r="C527" s="241">
        <v>0</v>
      </c>
      <c r="D527" s="241">
        <v>0</v>
      </c>
      <c r="E527" s="180">
        <v>0</v>
      </c>
      <c r="F527" s="264" t="s">
        <v>1281</v>
      </c>
      <c r="G527" s="264" t="s">
        <v>1281</v>
      </c>
      <c r="H527" s="266" t="s">
        <v>1281</v>
      </c>
      <c r="I527" s="268"/>
      <c r="K527" s="262"/>
      <c r="L527" s="262"/>
    </row>
    <row r="528" spans="1:12" ht="12.65" customHeight="1" x14ac:dyDescent="0.3">
      <c r="A528" s="180" t="s">
        <v>544</v>
      </c>
      <c r="B528" s="241">
        <v>0</v>
      </c>
      <c r="C528" s="241">
        <v>0</v>
      </c>
      <c r="D528" s="241">
        <v>0</v>
      </c>
      <c r="E528" s="180">
        <v>0</v>
      </c>
      <c r="F528" s="264" t="s">
        <v>1281</v>
      </c>
      <c r="G528" s="264" t="s">
        <v>1281</v>
      </c>
      <c r="H528" s="266" t="s">
        <v>1281</v>
      </c>
      <c r="I528" s="268"/>
      <c r="K528" s="262"/>
      <c r="L528" s="262"/>
    </row>
    <row r="529" spans="1:12" ht="12.65" customHeight="1" x14ac:dyDescent="0.3">
      <c r="A529" s="180" t="s">
        <v>545</v>
      </c>
      <c r="B529" s="241">
        <v>0</v>
      </c>
      <c r="C529" s="241">
        <v>0</v>
      </c>
      <c r="D529" s="241">
        <v>0</v>
      </c>
      <c r="E529" s="180">
        <v>0</v>
      </c>
      <c r="F529" s="264" t="s">
        <v>1281</v>
      </c>
      <c r="G529" s="264" t="s">
        <v>1281</v>
      </c>
      <c r="H529" s="266" t="s">
        <v>1281</v>
      </c>
      <c r="I529" s="268"/>
      <c r="K529" s="262"/>
      <c r="L529" s="262"/>
    </row>
    <row r="530" spans="1:12" ht="12.65" customHeight="1" x14ac:dyDescent="0.3">
      <c r="A530" s="180" t="s">
        <v>546</v>
      </c>
      <c r="B530" s="241">
        <v>0</v>
      </c>
      <c r="C530" s="241">
        <v>0</v>
      </c>
      <c r="D530" s="241">
        <v>0</v>
      </c>
      <c r="E530" s="180">
        <v>0</v>
      </c>
      <c r="F530" s="264" t="s">
        <v>1281</v>
      </c>
      <c r="G530" s="264" t="s">
        <v>1281</v>
      </c>
      <c r="H530" s="266" t="s">
        <v>1281</v>
      </c>
      <c r="I530" s="268"/>
      <c r="K530" s="262"/>
      <c r="L530" s="262"/>
    </row>
    <row r="531" spans="1:12" ht="12.65" customHeight="1" x14ac:dyDescent="0.3">
      <c r="A531" s="180" t="s">
        <v>547</v>
      </c>
      <c r="B531" s="241">
        <v>0</v>
      </c>
      <c r="C531" s="241">
        <v>0</v>
      </c>
      <c r="D531" s="241">
        <v>0</v>
      </c>
      <c r="E531" s="180">
        <v>0</v>
      </c>
      <c r="F531" s="264" t="s">
        <v>1281</v>
      </c>
      <c r="G531" s="264" t="s">
        <v>1281</v>
      </c>
      <c r="H531" s="266" t="s">
        <v>1281</v>
      </c>
      <c r="I531" s="268"/>
      <c r="K531" s="262"/>
      <c r="L531" s="262"/>
    </row>
    <row r="532" spans="1:12" ht="12.65" customHeight="1" x14ac:dyDescent="0.3">
      <c r="A532" s="180" t="s">
        <v>548</v>
      </c>
      <c r="B532" s="241">
        <v>0</v>
      </c>
      <c r="C532" s="241">
        <v>0</v>
      </c>
      <c r="D532" s="241">
        <v>0</v>
      </c>
      <c r="E532" s="180">
        <v>0</v>
      </c>
      <c r="F532" s="264" t="s">
        <v>1281</v>
      </c>
      <c r="G532" s="264" t="s">
        <v>1281</v>
      </c>
      <c r="H532" s="266" t="s">
        <v>1281</v>
      </c>
      <c r="I532" s="268"/>
      <c r="K532" s="262"/>
      <c r="L532" s="262"/>
    </row>
    <row r="533" spans="1:12" ht="12.65" customHeight="1" x14ac:dyDescent="0.3">
      <c r="A533" s="180" t="s">
        <v>1246</v>
      </c>
      <c r="B533" s="241">
        <v>0</v>
      </c>
      <c r="C533" s="241">
        <v>0</v>
      </c>
      <c r="D533" s="241">
        <v>0</v>
      </c>
      <c r="E533" s="180">
        <v>0</v>
      </c>
      <c r="F533" s="264" t="s">
        <v>1281</v>
      </c>
      <c r="G533" s="264" t="s">
        <v>1281</v>
      </c>
      <c r="H533" s="266" t="s">
        <v>1281</v>
      </c>
      <c r="I533" s="268"/>
      <c r="K533" s="262"/>
      <c r="L533" s="262"/>
    </row>
    <row r="534" spans="1:12" ht="12.65" customHeight="1" x14ac:dyDescent="0.3">
      <c r="A534" s="180" t="s">
        <v>549</v>
      </c>
      <c r="B534" s="241">
        <v>373878.31</v>
      </c>
      <c r="C534" s="241">
        <v>274403.20000000001</v>
      </c>
      <c r="D534" s="241">
        <v>9108</v>
      </c>
      <c r="E534" s="180">
        <v>5172</v>
      </c>
      <c r="F534" s="264">
        <v>41.049441150636802</v>
      </c>
      <c r="G534" s="264">
        <v>53.055529775715392</v>
      </c>
      <c r="H534" s="266">
        <v>0.29247873511896372</v>
      </c>
      <c r="I534" s="268"/>
      <c r="K534" s="262"/>
      <c r="L534" s="262"/>
    </row>
    <row r="535" spans="1:12" ht="12.65" customHeight="1" x14ac:dyDescent="0.3">
      <c r="A535" s="180" t="s">
        <v>550</v>
      </c>
      <c r="B535" s="241">
        <v>0</v>
      </c>
      <c r="C535" s="241">
        <v>0</v>
      </c>
      <c r="D535" s="241">
        <v>0</v>
      </c>
      <c r="E535" s="180">
        <v>0</v>
      </c>
      <c r="F535" s="264" t="s">
        <v>1281</v>
      </c>
      <c r="G535" s="264" t="s">
        <v>1281</v>
      </c>
      <c r="H535" s="266" t="s">
        <v>1281</v>
      </c>
      <c r="I535" s="268"/>
      <c r="K535" s="262"/>
      <c r="L535" s="262"/>
    </row>
    <row r="536" spans="1:12" ht="12.65" customHeight="1" x14ac:dyDescent="0.3">
      <c r="A536" s="180" t="s">
        <v>551</v>
      </c>
      <c r="B536" s="241">
        <v>0</v>
      </c>
      <c r="C536" s="241">
        <v>0</v>
      </c>
      <c r="D536" s="241">
        <v>0</v>
      </c>
      <c r="E536" s="180">
        <v>0</v>
      </c>
      <c r="F536" s="264" t="s">
        <v>1281</v>
      </c>
      <c r="G536" s="264" t="s">
        <v>1281</v>
      </c>
      <c r="H536" s="266" t="s">
        <v>1281</v>
      </c>
      <c r="I536" s="268"/>
      <c r="K536" s="262"/>
      <c r="L536" s="262"/>
    </row>
    <row r="537" spans="1:12" ht="12.65" customHeight="1" x14ac:dyDescent="0.3">
      <c r="A537" s="180" t="s">
        <v>552</v>
      </c>
      <c r="B537" s="241">
        <v>0</v>
      </c>
      <c r="C537" s="241">
        <v>0</v>
      </c>
      <c r="D537" s="241">
        <v>0</v>
      </c>
      <c r="E537" s="180">
        <v>0</v>
      </c>
      <c r="F537" s="264" t="s">
        <v>1281</v>
      </c>
      <c r="G537" s="264" t="s">
        <v>1281</v>
      </c>
      <c r="H537" s="266" t="s">
        <v>1281</v>
      </c>
      <c r="I537" s="268"/>
      <c r="K537" s="262"/>
      <c r="L537" s="262"/>
    </row>
    <row r="538" spans="1:12" ht="12.65" customHeight="1" x14ac:dyDescent="0.3">
      <c r="A538" s="180" t="s">
        <v>553</v>
      </c>
      <c r="B538" s="241">
        <v>0</v>
      </c>
      <c r="C538" s="241">
        <v>0</v>
      </c>
      <c r="D538" s="241">
        <v>0</v>
      </c>
      <c r="E538" s="180">
        <v>0</v>
      </c>
      <c r="F538" s="264" t="s">
        <v>1281</v>
      </c>
      <c r="G538" s="264" t="s">
        <v>1281</v>
      </c>
      <c r="H538" s="266" t="s">
        <v>1281</v>
      </c>
      <c r="I538" s="268"/>
      <c r="K538" s="262"/>
      <c r="L538" s="262"/>
    </row>
    <row r="539" spans="1:12" ht="12.65" customHeight="1" x14ac:dyDescent="0.3">
      <c r="A539" s="180" t="s">
        <v>554</v>
      </c>
      <c r="B539" s="241">
        <v>0</v>
      </c>
      <c r="C539" s="241">
        <v>0</v>
      </c>
      <c r="D539" s="241">
        <v>0</v>
      </c>
      <c r="E539" s="180">
        <v>0</v>
      </c>
      <c r="F539" s="264" t="s">
        <v>1281</v>
      </c>
      <c r="G539" s="264" t="s">
        <v>1281</v>
      </c>
      <c r="H539" s="266" t="s">
        <v>1281</v>
      </c>
      <c r="I539" s="268"/>
      <c r="K539" s="262"/>
      <c r="L539" s="262"/>
    </row>
    <row r="540" spans="1:12" ht="12.65" customHeight="1" x14ac:dyDescent="0.3">
      <c r="A540" s="180" t="s">
        <v>555</v>
      </c>
      <c r="B540" s="241">
        <v>0</v>
      </c>
      <c r="C540" s="241">
        <v>0</v>
      </c>
      <c r="D540" s="181">
        <v>0</v>
      </c>
      <c r="E540" s="181">
        <v>0</v>
      </c>
      <c r="F540" s="264" t="s">
        <v>1281</v>
      </c>
      <c r="G540" s="264" t="s">
        <v>1281</v>
      </c>
      <c r="H540" s="266" t="s">
        <v>1281</v>
      </c>
      <c r="I540" s="268"/>
      <c r="K540" s="262"/>
      <c r="L540" s="262"/>
    </row>
    <row r="541" spans="1:12" ht="12.65" customHeight="1" x14ac:dyDescent="0.3">
      <c r="A541" s="180" t="s">
        <v>556</v>
      </c>
      <c r="B541" s="241">
        <v>0</v>
      </c>
      <c r="C541" s="241">
        <v>0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">
      <c r="A542" s="180" t="s">
        <v>1247</v>
      </c>
      <c r="B542" s="241">
        <v>0</v>
      </c>
      <c r="C542" s="241"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">
      <c r="A543" s="180" t="s">
        <v>557</v>
      </c>
      <c r="B543" s="241">
        <v>0</v>
      </c>
      <c r="C543" s="241">
        <v>0</v>
      </c>
      <c r="D543" s="241" t="s">
        <v>529</v>
      </c>
      <c r="E543" s="180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">
      <c r="A544" s="180" t="s">
        <v>558</v>
      </c>
      <c r="B544" s="241">
        <v>619241.98</v>
      </c>
      <c r="C544" s="241">
        <v>798615.96000000008</v>
      </c>
      <c r="D544" s="241">
        <v>10585</v>
      </c>
      <c r="E544" s="180">
        <v>10003</v>
      </c>
      <c r="F544" s="264">
        <v>58.501840340103918</v>
      </c>
      <c r="G544" s="264">
        <v>79.837644706588037</v>
      </c>
      <c r="H544" s="266">
        <v>0.36470313143051825</v>
      </c>
      <c r="I544" s="268"/>
      <c r="K544" s="262"/>
      <c r="L544" s="262"/>
    </row>
    <row r="545" spans="1:13" ht="12.65" customHeight="1" x14ac:dyDescent="0.3">
      <c r="A545" s="180" t="s">
        <v>559</v>
      </c>
      <c r="B545" s="241">
        <v>0</v>
      </c>
      <c r="C545" s="241">
        <v>0</v>
      </c>
      <c r="D545" s="241">
        <v>0</v>
      </c>
      <c r="E545" s="180">
        <v>0</v>
      </c>
      <c r="F545" s="264" t="s">
        <v>1281</v>
      </c>
      <c r="G545" s="264" t="s">
        <v>1281</v>
      </c>
      <c r="H545" s="266" t="s">
        <v>1281</v>
      </c>
      <c r="I545" s="268"/>
      <c r="K545" s="262"/>
      <c r="L545" s="262"/>
    </row>
    <row r="546" spans="1:13" ht="12.65" customHeight="1" x14ac:dyDescent="0.3">
      <c r="A546" s="180" t="s">
        <v>560</v>
      </c>
      <c r="B546" s="241">
        <v>0</v>
      </c>
      <c r="C546" s="241">
        <v>0</v>
      </c>
      <c r="D546" s="181">
        <v>0</v>
      </c>
      <c r="E546" s="181">
        <v>0</v>
      </c>
      <c r="F546" s="264" t="s">
        <v>1281</v>
      </c>
      <c r="G546" s="264" t="s">
        <v>1281</v>
      </c>
      <c r="H546" s="266" t="s">
        <v>1281</v>
      </c>
      <c r="I546" s="268"/>
      <c r="K546" s="262"/>
      <c r="L546" s="262"/>
    </row>
    <row r="547" spans="1:13" ht="12.65" customHeight="1" x14ac:dyDescent="0.3">
      <c r="A547" s="180" t="s">
        <v>561</v>
      </c>
      <c r="B547" s="241">
        <v>0</v>
      </c>
      <c r="C547" s="241">
        <v>0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">
      <c r="A548" s="180" t="s">
        <v>562</v>
      </c>
      <c r="B548" s="241">
        <v>0</v>
      </c>
      <c r="C548" s="241">
        <v>0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">
      <c r="A549" s="180" t="s">
        <v>563</v>
      </c>
      <c r="B549" s="241">
        <v>0</v>
      </c>
      <c r="C549" s="241">
        <v>0</v>
      </c>
      <c r="D549" s="241" t="s">
        <v>529</v>
      </c>
      <c r="E549" s="180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">
      <c r="A550" s="180" t="s">
        <v>564</v>
      </c>
      <c r="B550" s="241">
        <v>0</v>
      </c>
      <c r="C550" s="241">
        <v>0</v>
      </c>
      <c r="D550" s="181">
        <v>200711</v>
      </c>
      <c r="E550" s="181">
        <v>200711</v>
      </c>
      <c r="F550" s="264" t="s">
        <v>1281</v>
      </c>
      <c r="G550" s="264" t="s">
        <v>1281</v>
      </c>
      <c r="H550" s="266" t="s">
        <v>1281</v>
      </c>
      <c r="I550" s="268"/>
      <c r="J550" s="199"/>
      <c r="M550" s="266"/>
    </row>
    <row r="551" spans="1:13" ht="12.65" customHeight="1" x14ac:dyDescent="0.3">
      <c r="A551" s="180" t="s">
        <v>565</v>
      </c>
      <c r="B551" s="241">
        <v>0</v>
      </c>
      <c r="C551" s="241">
        <v>0</v>
      </c>
      <c r="D551" s="181" t="s">
        <v>529</v>
      </c>
      <c r="E551" s="181" t="s">
        <v>529</v>
      </c>
      <c r="F551" s="264"/>
      <c r="G551" s="264"/>
      <c r="H551" s="266"/>
      <c r="J551" s="199"/>
      <c r="M551" s="266"/>
    </row>
    <row r="552" spans="1:13" ht="12.65" customHeight="1" x14ac:dyDescent="0.3">
      <c r="A552" s="180" t="s">
        <v>566</v>
      </c>
      <c r="B552" s="241">
        <v>0</v>
      </c>
      <c r="C552" s="241"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">
      <c r="A553" s="180" t="s">
        <v>567</v>
      </c>
      <c r="B553" s="241">
        <v>0</v>
      </c>
      <c r="C553" s="241">
        <v>0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">
      <c r="A554" s="180" t="s">
        <v>568</v>
      </c>
      <c r="B554" s="241">
        <v>0</v>
      </c>
      <c r="C554" s="241"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">
      <c r="A555" s="180" t="s">
        <v>569</v>
      </c>
      <c r="B555" s="241">
        <v>0</v>
      </c>
      <c r="C555" s="241">
        <v>0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">
      <c r="A556" s="180" t="s">
        <v>570</v>
      </c>
      <c r="B556" s="241">
        <v>0</v>
      </c>
      <c r="C556" s="241">
        <v>0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">
      <c r="A557" s="180" t="s">
        <v>571</v>
      </c>
      <c r="B557" s="241">
        <v>0</v>
      </c>
      <c r="C557" s="241">
        <v>0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">
      <c r="A558" s="180" t="s">
        <v>572</v>
      </c>
      <c r="B558" s="241">
        <v>0</v>
      </c>
      <c r="C558" s="241"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">
      <c r="A559" s="180" t="s">
        <v>573</v>
      </c>
      <c r="B559" s="241">
        <v>409712.27</v>
      </c>
      <c r="C559" s="241">
        <v>1003958.8200000001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">
      <c r="A560" s="180" t="s">
        <v>574</v>
      </c>
      <c r="B560" s="241">
        <v>1078792.45</v>
      </c>
      <c r="C560" s="241">
        <v>1376729.9200000002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">
      <c r="A561" s="180" t="s">
        <v>575</v>
      </c>
      <c r="B561" s="241">
        <v>0</v>
      </c>
      <c r="C561" s="241"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">
      <c r="A562" s="180" t="s">
        <v>576</v>
      </c>
      <c r="B562" s="241">
        <v>0</v>
      </c>
      <c r="C562" s="241"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">
      <c r="A563" s="180" t="s">
        <v>577</v>
      </c>
      <c r="B563" s="241">
        <v>0</v>
      </c>
      <c r="C563" s="241">
        <v>0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">
      <c r="A564" s="180" t="s">
        <v>1248</v>
      </c>
      <c r="B564" s="241">
        <v>0</v>
      </c>
      <c r="C564" s="241">
        <v>0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">
      <c r="A565" s="180" t="s">
        <v>578</v>
      </c>
      <c r="B565" s="241">
        <v>0</v>
      </c>
      <c r="C565" s="241"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">
      <c r="A566" s="180" t="s">
        <v>579</v>
      </c>
      <c r="B566" s="241">
        <v>0</v>
      </c>
      <c r="C566" s="241"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">
      <c r="A567" s="180" t="s">
        <v>580</v>
      </c>
      <c r="B567" s="241">
        <v>254380.83999999997</v>
      </c>
      <c r="C567" s="241">
        <v>418870.16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">
      <c r="A568" s="180" t="s">
        <v>581</v>
      </c>
      <c r="B568" s="241">
        <v>0</v>
      </c>
      <c r="C568" s="241">
        <v>0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">
      <c r="A569" s="180" t="s">
        <v>582</v>
      </c>
      <c r="B569" s="241">
        <v>0</v>
      </c>
      <c r="C569" s="241">
        <v>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">
      <c r="A570" s="180" t="s">
        <v>583</v>
      </c>
      <c r="B570" s="241">
        <v>0</v>
      </c>
      <c r="C570" s="241">
        <v>0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">
      <c r="A571" s="180" t="s">
        <v>584</v>
      </c>
      <c r="B571" s="241">
        <v>0</v>
      </c>
      <c r="C571" s="241"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">
      <c r="A572" s="180" t="s">
        <v>585</v>
      </c>
      <c r="B572" s="241">
        <v>0</v>
      </c>
      <c r="C572" s="241">
        <v>0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">
      <c r="A573" s="180" t="s">
        <v>586</v>
      </c>
      <c r="B573" s="241">
        <v>0</v>
      </c>
      <c r="C573" s="241"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">
      <c r="A574" s="180" t="s">
        <v>587</v>
      </c>
      <c r="B574" s="241">
        <v>0</v>
      </c>
      <c r="C574" s="241">
        <v>0</v>
      </c>
      <c r="D574" s="181" t="s">
        <v>529</v>
      </c>
      <c r="E574" s="181" t="s">
        <v>529</v>
      </c>
      <c r="F574" s="264"/>
      <c r="G574" s="264"/>
      <c r="H574" s="266"/>
    </row>
    <row r="575" spans="1:13" ht="12.65" customHeight="1" x14ac:dyDescent="0.3">
      <c r="A575" s="180" t="s">
        <v>588</v>
      </c>
      <c r="B575" s="180">
        <v>0</v>
      </c>
      <c r="C575" s="180">
        <v>0</v>
      </c>
      <c r="D575" s="180" t="s">
        <v>529</v>
      </c>
      <c r="E575" s="180" t="s">
        <v>529</v>
      </c>
      <c r="M575" s="266"/>
    </row>
    <row r="576" spans="1:13" ht="12.65" customHeight="1" x14ac:dyDescent="0.3">
      <c r="M576" s="266"/>
    </row>
    <row r="577" spans="13:13" ht="12.65" customHeight="1" x14ac:dyDescent="0.3">
      <c r="M577" s="266"/>
    </row>
    <row r="611" spans="1:14" ht="12.65" customHeight="1" x14ac:dyDescent="0.3">
      <c r="A611" s="196"/>
      <c r="C611" s="181"/>
      <c r="H611" s="197"/>
      <c r="L611" s="197"/>
    </row>
    <row r="612" spans="1:14" ht="12.65" customHeight="1" x14ac:dyDescent="0.3">
      <c r="A612" s="196"/>
      <c r="C612" s="181" t="s">
        <v>589</v>
      </c>
      <c r="D612" s="181">
        <v>139493</v>
      </c>
      <c r="E612" s="198">
        <v>59209966.710000001</v>
      </c>
      <c r="F612" s="181">
        <v>12643234.569999998</v>
      </c>
      <c r="G612" s="181">
        <v>10003</v>
      </c>
      <c r="H612" s="181">
        <v>254.54417000000009</v>
      </c>
      <c r="I612" s="181">
        <v>0</v>
      </c>
      <c r="J612" s="181">
        <v>471107.5</v>
      </c>
      <c r="K612" s="181">
        <v>54826392.833333328</v>
      </c>
      <c r="L612" s="198">
        <v>77.300000000000011</v>
      </c>
    </row>
    <row r="613" spans="1:14" ht="12.65" customHeight="1" x14ac:dyDescent="0.3">
      <c r="A613" s="196"/>
      <c r="B613" s="198"/>
      <c r="C613" s="180" t="s">
        <v>590</v>
      </c>
      <c r="D613" s="180" t="s">
        <v>591</v>
      </c>
      <c r="E613" s="180" t="s">
        <v>592</v>
      </c>
      <c r="F613" s="180" t="s">
        <v>593</v>
      </c>
      <c r="G613" s="180" t="s">
        <v>594</v>
      </c>
      <c r="H613" s="180" t="s">
        <v>595</v>
      </c>
      <c r="I613" s="180" t="s">
        <v>596</v>
      </c>
      <c r="J613" s="180" t="s">
        <v>597</v>
      </c>
      <c r="K613" s="180" t="s">
        <v>598</v>
      </c>
      <c r="L613" s="180" t="s">
        <v>599</v>
      </c>
      <c r="N613" s="199"/>
    </row>
    <row r="614" spans="1:14" ht="12.65" customHeight="1" x14ac:dyDescent="0.3">
      <c r="A614" s="196">
        <v>8430</v>
      </c>
      <c r="B614" s="198" t="s">
        <v>140</v>
      </c>
      <c r="C614" s="180">
        <v>0</v>
      </c>
      <c r="D614" s="267"/>
      <c r="N614" s="199" t="s">
        <v>600</v>
      </c>
    </row>
    <row r="615" spans="1:14" ht="12.65" customHeight="1" x14ac:dyDescent="0.3">
      <c r="A615" s="196"/>
      <c r="B615" s="200" t="s">
        <v>601</v>
      </c>
      <c r="C615" s="180">
        <v>0</v>
      </c>
      <c r="D615" s="180">
        <v>0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v>0</v>
      </c>
      <c r="D616" s="180"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v>0</v>
      </c>
      <c r="D617" s="180"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v>0</v>
      </c>
      <c r="D618" s="180"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v>1003958.8200000001</v>
      </c>
      <c r="D619" s="180">
        <v>0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v>0</v>
      </c>
      <c r="D620" s="180">
        <v>0</v>
      </c>
      <c r="N620" s="199" t="s">
        <v>611</v>
      </c>
    </row>
    <row r="621" spans="1:14" ht="12.65" customHeight="1" x14ac:dyDescent="0.3">
      <c r="A621" s="196">
        <v>8630</v>
      </c>
      <c r="B621" s="198" t="s">
        <v>612</v>
      </c>
      <c r="C621" s="180">
        <v>0</v>
      </c>
      <c r="D621" s="180">
        <v>0</v>
      </c>
      <c r="N621" s="199" t="s">
        <v>613</v>
      </c>
    </row>
    <row r="622" spans="1:14" ht="12.65" customHeight="1" x14ac:dyDescent="0.3">
      <c r="A622" s="196">
        <v>8770</v>
      </c>
      <c r="B622" s="200" t="s">
        <v>614</v>
      </c>
      <c r="C622" s="180">
        <v>0</v>
      </c>
      <c r="D622" s="180"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v>0</v>
      </c>
      <c r="D623" s="180">
        <v>0</v>
      </c>
      <c r="E623" s="180">
        <v>1003958.8200000001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v>0</v>
      </c>
      <c r="D624" s="180">
        <v>0</v>
      </c>
      <c r="E624" s="180">
        <v>0</v>
      </c>
      <c r="F624" s="180">
        <v>0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v>798615.96000000008</v>
      </c>
      <c r="D625" s="180">
        <v>0</v>
      </c>
      <c r="E625" s="180">
        <v>13541.259713279906</v>
      </c>
      <c r="F625" s="180">
        <v>0</v>
      </c>
      <c r="G625" s="180">
        <v>812157.21971327998</v>
      </c>
      <c r="N625" s="199" t="s">
        <v>619</v>
      </c>
    </row>
    <row r="626" spans="1:14" ht="12.65" customHeight="1" x14ac:dyDescent="0.3">
      <c r="A626" s="196">
        <v>8650</v>
      </c>
      <c r="B626" s="198" t="s">
        <v>152</v>
      </c>
      <c r="C626" s="180">
        <v>0</v>
      </c>
      <c r="D626" s="180">
        <v>0</v>
      </c>
      <c r="E626" s="180">
        <v>0</v>
      </c>
      <c r="F626" s="180">
        <v>0</v>
      </c>
      <c r="G626" s="180">
        <v>0</v>
      </c>
      <c r="N626" s="199" t="s">
        <v>620</v>
      </c>
    </row>
    <row r="627" spans="1:14" ht="12.65" customHeight="1" x14ac:dyDescent="0.3">
      <c r="A627" s="196">
        <v>8620</v>
      </c>
      <c r="B627" s="200" t="s">
        <v>621</v>
      </c>
      <c r="C627" s="180">
        <v>1376729.9200000002</v>
      </c>
      <c r="D627" s="180">
        <v>0</v>
      </c>
      <c r="E627" s="180">
        <v>23343.707533422032</v>
      </c>
      <c r="F627" s="180">
        <v>0</v>
      </c>
      <c r="G627" s="180"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v>0</v>
      </c>
      <c r="D628" s="180">
        <v>0</v>
      </c>
      <c r="E628" s="180">
        <v>0</v>
      </c>
      <c r="F628" s="180">
        <v>0</v>
      </c>
      <c r="G628" s="180">
        <v>0</v>
      </c>
      <c r="H628" s="180">
        <v>1400073.6275334221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v>0</v>
      </c>
      <c r="D629" s="180">
        <v>0</v>
      </c>
      <c r="E629" s="180">
        <v>0</v>
      </c>
      <c r="F629" s="180">
        <v>0</v>
      </c>
      <c r="G629" s="180">
        <v>0</v>
      </c>
      <c r="H629" s="180">
        <v>0</v>
      </c>
      <c r="I629" s="180">
        <v>0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v>0</v>
      </c>
      <c r="D630" s="180">
        <v>0</v>
      </c>
      <c r="E630" s="180">
        <v>0</v>
      </c>
      <c r="F630" s="180">
        <v>0</v>
      </c>
      <c r="G630" s="180">
        <v>0</v>
      </c>
      <c r="H630" s="180">
        <v>0</v>
      </c>
      <c r="I630" s="180" t="e">
        <v>#DIV/0!</v>
      </c>
      <c r="J630" s="180" t="e">
        <v>#DIV/0!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v>0</v>
      </c>
      <c r="D631" s="180">
        <v>0</v>
      </c>
      <c r="E631" s="180">
        <v>0</v>
      </c>
      <c r="F631" s="180">
        <v>0</v>
      </c>
      <c r="G631" s="180">
        <v>0</v>
      </c>
      <c r="H631" s="180">
        <v>0</v>
      </c>
      <c r="I631" s="180" t="e">
        <v>#DIV/0!</v>
      </c>
      <c r="J631" s="180" t="e">
        <v>#DIV/0!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v>0</v>
      </c>
      <c r="D632" s="180">
        <v>0</v>
      </c>
      <c r="E632" s="180">
        <v>0</v>
      </c>
      <c r="F632" s="180">
        <v>0</v>
      </c>
      <c r="G632" s="180">
        <v>0</v>
      </c>
      <c r="H632" s="180">
        <v>0</v>
      </c>
      <c r="I632" s="180" t="e">
        <v>#DIV/0!</v>
      </c>
      <c r="J632" s="180" t="e">
        <v>#DIV/0!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v>0</v>
      </c>
      <c r="D633" s="180">
        <v>0</v>
      </c>
      <c r="E633" s="180">
        <v>0</v>
      </c>
      <c r="F633" s="180">
        <v>0</v>
      </c>
      <c r="G633" s="180">
        <v>0</v>
      </c>
      <c r="H633" s="180">
        <v>0</v>
      </c>
      <c r="I633" s="180" t="e">
        <v>#DIV/0!</v>
      </c>
      <c r="J633" s="180" t="e">
        <v>#DIV/0!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v>0</v>
      </c>
      <c r="D634" s="180">
        <v>0</v>
      </c>
      <c r="E634" s="180">
        <v>0</v>
      </c>
      <c r="F634" s="180">
        <v>0</v>
      </c>
      <c r="G634" s="180">
        <v>0</v>
      </c>
      <c r="H634" s="180">
        <v>0</v>
      </c>
      <c r="I634" s="180" t="e">
        <v>#DIV/0!</v>
      </c>
      <c r="J634" s="180" t="e">
        <v>#DIV/0!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v>0</v>
      </c>
      <c r="D635" s="180">
        <v>0</v>
      </c>
      <c r="E635" s="180">
        <v>0</v>
      </c>
      <c r="F635" s="180">
        <v>0</v>
      </c>
      <c r="G635" s="180">
        <v>0</v>
      </c>
      <c r="H635" s="180">
        <v>0</v>
      </c>
      <c r="I635" s="180" t="e">
        <v>#DIV/0!</v>
      </c>
      <c r="J635" s="180" t="e">
        <v>#DIV/0!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v>0</v>
      </c>
      <c r="D636" s="180">
        <v>0</v>
      </c>
      <c r="E636" s="180">
        <v>0</v>
      </c>
      <c r="F636" s="180">
        <v>0</v>
      </c>
      <c r="G636" s="180">
        <v>0</v>
      </c>
      <c r="H636" s="180">
        <v>0</v>
      </c>
      <c r="I636" s="180" t="e">
        <v>#DIV/0!</v>
      </c>
      <c r="J636" s="180" t="e">
        <v>#DIV/0!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v>0</v>
      </c>
      <c r="D637" s="180">
        <v>0</v>
      </c>
      <c r="E637" s="180">
        <v>0</v>
      </c>
      <c r="F637" s="180">
        <v>0</v>
      </c>
      <c r="G637" s="180">
        <v>0</v>
      </c>
      <c r="H637" s="180">
        <v>0</v>
      </c>
      <c r="I637" s="180" t="e">
        <v>#DIV/0!</v>
      </c>
      <c r="J637" s="180" t="e">
        <v>#DIV/0!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v>0</v>
      </c>
      <c r="D638" s="180">
        <v>0</v>
      </c>
      <c r="E638" s="180">
        <v>0</v>
      </c>
      <c r="F638" s="180">
        <v>0</v>
      </c>
      <c r="G638" s="180">
        <v>0</v>
      </c>
      <c r="H638" s="180">
        <v>0</v>
      </c>
      <c r="I638" s="180" t="e">
        <v>#DIV/0!</v>
      </c>
      <c r="J638" s="180" t="e">
        <v>#DIV/0!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v>0</v>
      </c>
      <c r="D639" s="180">
        <v>0</v>
      </c>
      <c r="E639" s="180">
        <v>0</v>
      </c>
      <c r="F639" s="180">
        <v>0</v>
      </c>
      <c r="G639" s="180">
        <v>0</v>
      </c>
      <c r="H639" s="180">
        <v>0</v>
      </c>
      <c r="I639" s="180" t="e">
        <v>#DIV/0!</v>
      </c>
      <c r="J639" s="180" t="e">
        <v>#DIV/0!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v>0</v>
      </c>
      <c r="D640" s="180">
        <v>0</v>
      </c>
      <c r="E640" s="180">
        <v>0</v>
      </c>
      <c r="F640" s="180">
        <v>0</v>
      </c>
      <c r="G640" s="180">
        <v>0</v>
      </c>
      <c r="H640" s="180">
        <v>0</v>
      </c>
      <c r="I640" s="180" t="e">
        <v>#DIV/0!</v>
      </c>
      <c r="J640" s="180" t="e">
        <v>#DIV/0!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v>0</v>
      </c>
      <c r="D641" s="180">
        <v>0</v>
      </c>
      <c r="E641" s="180">
        <v>0</v>
      </c>
      <c r="F641" s="180">
        <v>0</v>
      </c>
      <c r="G641" s="180">
        <v>0</v>
      </c>
      <c r="H641" s="180">
        <v>0</v>
      </c>
      <c r="I641" s="180" t="e">
        <v>#DIV/0!</v>
      </c>
      <c r="J641" s="180" t="e">
        <v>#DIV/0!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v>418870.16</v>
      </c>
      <c r="D642" s="180">
        <v>0</v>
      </c>
      <c r="E642" s="180">
        <v>7102.3244047152621</v>
      </c>
      <c r="F642" s="180">
        <v>0</v>
      </c>
      <c r="G642" s="180">
        <v>0</v>
      </c>
      <c r="H642" s="180">
        <v>28051.61674070339</v>
      </c>
      <c r="I642" s="180" t="e">
        <v>#DIV/0!</v>
      </c>
      <c r="J642" s="180" t="e">
        <v>#DIV/0!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v>0</v>
      </c>
      <c r="D643" s="180">
        <v>0</v>
      </c>
      <c r="E643" s="180">
        <v>0</v>
      </c>
      <c r="F643" s="180">
        <v>0</v>
      </c>
      <c r="G643" s="180">
        <v>0</v>
      </c>
      <c r="H643" s="180">
        <v>0</v>
      </c>
      <c r="I643" s="180" t="e">
        <v>#DIV/0!</v>
      </c>
      <c r="J643" s="180" t="e">
        <v>#DIV/0!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v>0</v>
      </c>
      <c r="D644" s="180">
        <v>0</v>
      </c>
      <c r="E644" s="180">
        <v>0</v>
      </c>
      <c r="F644" s="180">
        <v>0</v>
      </c>
      <c r="G644" s="180">
        <v>0</v>
      </c>
      <c r="H644" s="180">
        <v>0</v>
      </c>
      <c r="I644" s="180" t="e">
        <v>#DIV/0!</v>
      </c>
      <c r="J644" s="180" t="e">
        <v>#DIV/0!</v>
      </c>
      <c r="K644" s="180" t="e">
        <v>#DIV/0!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v>0</v>
      </c>
      <c r="D645" s="180">
        <v>0</v>
      </c>
      <c r="E645" s="180">
        <v>0</v>
      </c>
      <c r="F645" s="180">
        <v>0</v>
      </c>
      <c r="G645" s="180">
        <v>0</v>
      </c>
      <c r="H645" s="180">
        <v>0</v>
      </c>
      <c r="I645" s="180" t="e">
        <v>#DIV/0!</v>
      </c>
      <c r="J645" s="180" t="e">
        <v>#DIV/0!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v>0</v>
      </c>
      <c r="D646" s="180">
        <v>0</v>
      </c>
      <c r="E646" s="180">
        <v>0</v>
      </c>
      <c r="F646" s="180">
        <v>0</v>
      </c>
      <c r="G646" s="180">
        <v>0</v>
      </c>
      <c r="H646" s="180">
        <v>0</v>
      </c>
      <c r="I646" s="180" t="e">
        <v>#DIV/0!</v>
      </c>
      <c r="J646" s="180" t="e">
        <v>#DIV/0!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196" t="s">
        <v>658</v>
      </c>
      <c r="C647" s="180">
        <v>0</v>
      </c>
      <c r="D647" s="180">
        <v>0</v>
      </c>
      <c r="E647" s="180">
        <v>0</v>
      </c>
      <c r="F647" s="180">
        <v>0</v>
      </c>
      <c r="G647" s="180">
        <v>0</v>
      </c>
      <c r="H647" s="180">
        <v>0</v>
      </c>
      <c r="I647" s="180" t="e">
        <v>#DIV/0!</v>
      </c>
      <c r="J647" s="180" t="e">
        <v>#DIV/0!</v>
      </c>
      <c r="K647" s="180">
        <v>0</v>
      </c>
      <c r="L647" s="267" t="e">
        <v>#DIV/0!</v>
      </c>
      <c r="N647" s="180" t="s">
        <v>659</v>
      </c>
    </row>
    <row r="648" spans="1:14" ht="12.65" customHeight="1" x14ac:dyDescent="0.3">
      <c r="C648" s="180">
        <v>3598174.8600000003</v>
      </c>
    </row>
    <row r="665" spans="1:14" ht="12.65" customHeight="1" x14ac:dyDescent="0.3">
      <c r="C665" s="181"/>
      <c r="M665" s="181"/>
    </row>
    <row r="666" spans="1:14" ht="12.65" customHeight="1" x14ac:dyDescent="0.3">
      <c r="C666" s="181" t="s">
        <v>660</v>
      </c>
      <c r="D666" s="181"/>
      <c r="E666" s="198"/>
      <c r="F666" s="181"/>
      <c r="G666" s="181"/>
      <c r="H666" s="181"/>
      <c r="I666" s="181"/>
      <c r="J666" s="181"/>
      <c r="K666" s="181"/>
      <c r="L666" s="198"/>
      <c r="M666" s="181" t="s">
        <v>661</v>
      </c>
    </row>
    <row r="667" spans="1:14" ht="12.65" customHeight="1" x14ac:dyDescent="0.3">
      <c r="A667" s="196"/>
      <c r="B667" s="198"/>
      <c r="C667" s="180" t="s">
        <v>590</v>
      </c>
      <c r="D667" s="180" t="s">
        <v>591</v>
      </c>
      <c r="E667" s="180" t="s">
        <v>592</v>
      </c>
      <c r="F667" s="180" t="s">
        <v>593</v>
      </c>
      <c r="G667" s="180" t="s">
        <v>594</v>
      </c>
      <c r="H667" s="180" t="s">
        <v>595</v>
      </c>
      <c r="I667" s="180" t="s">
        <v>596</v>
      </c>
      <c r="J667" s="180" t="s">
        <v>597</v>
      </c>
      <c r="K667" s="180" t="s">
        <v>598</v>
      </c>
      <c r="L667" s="180" t="s">
        <v>599</v>
      </c>
      <c r="M667" s="180" t="s">
        <v>662</v>
      </c>
      <c r="N667" s="198"/>
    </row>
    <row r="668" spans="1:14" ht="12.65" customHeight="1" x14ac:dyDescent="0.3">
      <c r="A668" s="196">
        <v>6010</v>
      </c>
      <c r="B668" s="198" t="s">
        <v>283</v>
      </c>
      <c r="C668" s="180">
        <v>0</v>
      </c>
      <c r="D668" s="180">
        <v>0</v>
      </c>
      <c r="E668" s="180">
        <v>0</v>
      </c>
      <c r="F668" s="180">
        <v>0</v>
      </c>
      <c r="G668" s="180">
        <v>0</v>
      </c>
      <c r="H668" s="180">
        <v>0</v>
      </c>
      <c r="I668" s="180" t="e">
        <v>#DIV/0!</v>
      </c>
      <c r="J668" s="180" t="e">
        <v>#DIV/0!</v>
      </c>
      <c r="K668" s="180" t="e">
        <v>#DIV/0!</v>
      </c>
      <c r="L668" s="180" t="e">
        <v>#DIV/0!</v>
      </c>
      <c r="M668" s="180" t="e">
        <v>#DIV/0!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v>0</v>
      </c>
      <c r="D669" s="180">
        <v>0</v>
      </c>
      <c r="E669" s="180">
        <v>0</v>
      </c>
      <c r="F669" s="180">
        <v>0</v>
      </c>
      <c r="G669" s="180">
        <v>0</v>
      </c>
      <c r="H669" s="180">
        <v>0</v>
      </c>
      <c r="I669" s="180" t="e">
        <v>#DIV/0!</v>
      </c>
      <c r="J669" s="180" t="e">
        <v>#DIV/0!</v>
      </c>
      <c r="K669" s="180" t="e">
        <v>#DIV/0!</v>
      </c>
      <c r="L669" s="180" t="e">
        <v>#DIV/0!</v>
      </c>
      <c r="M669" s="180" t="e">
        <v>#DIV/0!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v>3968125.21</v>
      </c>
      <c r="D670" s="180">
        <v>0</v>
      </c>
      <c r="E670" s="180">
        <v>67283.170803928544</v>
      </c>
      <c r="F670" s="180">
        <v>0</v>
      </c>
      <c r="G670" s="180">
        <v>559164.92773821438</v>
      </c>
      <c r="H670" s="180">
        <v>154948.55038111308</v>
      </c>
      <c r="I670" s="180" t="e">
        <v>#DIV/0!</v>
      </c>
      <c r="J670" s="180" t="e">
        <v>#DIV/0!</v>
      </c>
      <c r="K670" s="180" t="e">
        <v>#DIV/0!</v>
      </c>
      <c r="L670" s="180" t="e">
        <v>#DIV/0!</v>
      </c>
      <c r="M670" s="180" t="e">
        <v>#DIV/0!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v>0</v>
      </c>
      <c r="D671" s="180">
        <v>0</v>
      </c>
      <c r="E671" s="180">
        <v>0</v>
      </c>
      <c r="F671" s="180">
        <v>0</v>
      </c>
      <c r="G671" s="180">
        <v>0</v>
      </c>
      <c r="H671" s="180">
        <v>0</v>
      </c>
      <c r="I671" s="180" t="e">
        <v>#DIV/0!</v>
      </c>
      <c r="J671" s="180" t="e">
        <v>#DIV/0!</v>
      </c>
      <c r="K671" s="180" t="e">
        <v>#DIV/0!</v>
      </c>
      <c r="L671" s="180" t="e">
        <v>#DIV/0!</v>
      </c>
      <c r="M671" s="180" t="e">
        <v>#DIV/0!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v>0</v>
      </c>
      <c r="D672" s="180">
        <v>0</v>
      </c>
      <c r="E672" s="180">
        <v>0</v>
      </c>
      <c r="F672" s="180">
        <v>0</v>
      </c>
      <c r="G672" s="180">
        <v>0</v>
      </c>
      <c r="H672" s="180">
        <v>0</v>
      </c>
      <c r="I672" s="180" t="e">
        <v>#DIV/0!</v>
      </c>
      <c r="J672" s="180" t="e">
        <v>#DIV/0!</v>
      </c>
      <c r="K672" s="180" t="e">
        <v>#DIV/0!</v>
      </c>
      <c r="L672" s="180" t="e">
        <v>#DIV/0!</v>
      </c>
      <c r="M672" s="180" t="e">
        <v>#DIV/0!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v>0</v>
      </c>
      <c r="D673" s="180">
        <v>0</v>
      </c>
      <c r="E673" s="180">
        <v>0</v>
      </c>
      <c r="F673" s="180">
        <v>0</v>
      </c>
      <c r="G673" s="180">
        <v>0</v>
      </c>
      <c r="H673" s="180">
        <v>0</v>
      </c>
      <c r="I673" s="180" t="e">
        <v>#DIV/0!</v>
      </c>
      <c r="J673" s="180" t="e">
        <v>#DIV/0!</v>
      </c>
      <c r="K673" s="180" t="e">
        <v>#DIV/0!</v>
      </c>
      <c r="L673" s="180" t="e">
        <v>#DIV/0!</v>
      </c>
      <c r="M673" s="180" t="e">
        <v>#DIV/0!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v>0</v>
      </c>
      <c r="D674" s="180">
        <v>0</v>
      </c>
      <c r="E674" s="180">
        <v>0</v>
      </c>
      <c r="F674" s="180">
        <v>0</v>
      </c>
      <c r="G674" s="180">
        <v>0</v>
      </c>
      <c r="H674" s="180">
        <v>0</v>
      </c>
      <c r="I674" s="180" t="e">
        <v>#DIV/0!</v>
      </c>
      <c r="J674" s="180" t="e">
        <v>#DIV/0!</v>
      </c>
      <c r="K674" s="180" t="e">
        <v>#DIV/0!</v>
      </c>
      <c r="L674" s="180" t="e">
        <v>#DIV/0!</v>
      </c>
      <c r="M674" s="180" t="e">
        <v>#DIV/0!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v>0</v>
      </c>
      <c r="D675" s="180">
        <v>0</v>
      </c>
      <c r="E675" s="180">
        <v>0</v>
      </c>
      <c r="F675" s="180">
        <v>0</v>
      </c>
      <c r="G675" s="180">
        <v>0</v>
      </c>
      <c r="H675" s="180">
        <v>0</v>
      </c>
      <c r="I675" s="180" t="e">
        <v>#DIV/0!</v>
      </c>
      <c r="J675" s="180" t="e">
        <v>#DIV/0!</v>
      </c>
      <c r="K675" s="180" t="e">
        <v>#DIV/0!</v>
      </c>
      <c r="L675" s="180" t="e">
        <v>#DIV/0!</v>
      </c>
      <c r="M675" s="180" t="e">
        <v>#DIV/0!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v>0</v>
      </c>
      <c r="D676" s="180">
        <v>0</v>
      </c>
      <c r="E676" s="180">
        <v>0</v>
      </c>
      <c r="F676" s="180">
        <v>0</v>
      </c>
      <c r="G676" s="180">
        <v>0</v>
      </c>
      <c r="H676" s="180">
        <v>0</v>
      </c>
      <c r="I676" s="180" t="e">
        <v>#DIV/0!</v>
      </c>
      <c r="J676" s="180" t="e">
        <v>#DIV/0!</v>
      </c>
      <c r="K676" s="180" t="e">
        <v>#DIV/0!</v>
      </c>
      <c r="L676" s="180" t="e">
        <v>#DIV/0!</v>
      </c>
      <c r="M676" s="180" t="e">
        <v>#DIV/0!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v>0</v>
      </c>
      <c r="D677" s="180">
        <v>0</v>
      </c>
      <c r="E677" s="180">
        <v>0</v>
      </c>
      <c r="F677" s="180">
        <v>0</v>
      </c>
      <c r="G677" s="180">
        <v>0</v>
      </c>
      <c r="H677" s="180">
        <v>0</v>
      </c>
      <c r="I677" s="180" t="e">
        <v>#DIV/0!</v>
      </c>
      <c r="J677" s="180" t="e">
        <v>#DIV/0!</v>
      </c>
      <c r="K677" s="180" t="e">
        <v>#DIV/0!</v>
      </c>
      <c r="L677" s="180" t="e">
        <v>#DIV/0!</v>
      </c>
      <c r="M677" s="180" t="e">
        <v>#DIV/0!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v>0</v>
      </c>
      <c r="D678" s="180">
        <v>0</v>
      </c>
      <c r="E678" s="180">
        <v>0</v>
      </c>
      <c r="F678" s="180">
        <v>0</v>
      </c>
      <c r="G678" s="180">
        <v>0</v>
      </c>
      <c r="H678" s="180">
        <v>0</v>
      </c>
      <c r="I678" s="180" t="e">
        <v>#DIV/0!</v>
      </c>
      <c r="J678" s="180" t="e">
        <v>#DIV/0!</v>
      </c>
      <c r="K678" s="180" t="e">
        <v>#DIV/0!</v>
      </c>
      <c r="L678" s="180" t="e">
        <v>#DIV/0!</v>
      </c>
      <c r="M678" s="180" t="e">
        <v>#DIV/0!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v>0</v>
      </c>
      <c r="D679" s="180">
        <v>0</v>
      </c>
      <c r="E679" s="180">
        <v>0</v>
      </c>
      <c r="F679" s="180">
        <v>0</v>
      </c>
      <c r="G679" s="180">
        <v>0</v>
      </c>
      <c r="H679" s="180">
        <v>0</v>
      </c>
      <c r="I679" s="180" t="e">
        <v>#DIV/0!</v>
      </c>
      <c r="J679" s="180" t="e">
        <v>#DIV/0!</v>
      </c>
      <c r="K679" s="180" t="e">
        <v>#DIV/0!</v>
      </c>
      <c r="L679" s="180" t="e">
        <v>#DIV/0!</v>
      </c>
      <c r="M679" s="180" t="e">
        <v>#DIV/0!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v>0</v>
      </c>
      <c r="D680" s="180">
        <v>0</v>
      </c>
      <c r="E680" s="180">
        <v>0</v>
      </c>
      <c r="F680" s="180">
        <v>0</v>
      </c>
      <c r="G680" s="180">
        <v>0</v>
      </c>
      <c r="H680" s="180">
        <v>0</v>
      </c>
      <c r="I680" s="180" t="e">
        <v>#DIV/0!</v>
      </c>
      <c r="J680" s="180" t="e">
        <v>#DIV/0!</v>
      </c>
      <c r="K680" s="180" t="e">
        <v>#DIV/0!</v>
      </c>
      <c r="L680" s="180" t="e">
        <v>#DIV/0!</v>
      </c>
      <c r="M680" s="180" t="e">
        <v>#DIV/0!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v>12789202.470000003</v>
      </c>
      <c r="D681" s="180">
        <v>0</v>
      </c>
      <c r="E681" s="180">
        <v>216852.55597946089</v>
      </c>
      <c r="F681" s="180">
        <v>0</v>
      </c>
      <c r="G681" s="180">
        <v>0</v>
      </c>
      <c r="H681" s="180">
        <v>183146.80557324924</v>
      </c>
      <c r="I681" s="180" t="e">
        <v>#DIV/0!</v>
      </c>
      <c r="J681" s="180" t="e">
        <v>#DIV/0!</v>
      </c>
      <c r="K681" s="180" t="e">
        <v>#DIV/0!</v>
      </c>
      <c r="L681" s="180" t="e">
        <v>#DIV/0!</v>
      </c>
      <c r="M681" s="180" t="e">
        <v>#DIV/0!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v>3315121.6900000004</v>
      </c>
      <c r="D682" s="180">
        <v>0</v>
      </c>
      <c r="E682" s="180">
        <v>56210.90240347488</v>
      </c>
      <c r="F682" s="180">
        <v>0</v>
      </c>
      <c r="G682" s="180">
        <v>0</v>
      </c>
      <c r="H682" s="180">
        <v>112751.93340049507</v>
      </c>
      <c r="I682" s="180" t="e">
        <v>#DIV/0!</v>
      </c>
      <c r="J682" s="180" t="e">
        <v>#DIV/0!</v>
      </c>
      <c r="K682" s="180" t="e">
        <v>#DIV/0!</v>
      </c>
      <c r="L682" s="180" t="e">
        <v>#DIV/0!</v>
      </c>
      <c r="M682" s="180" t="e">
        <v>#DIV/0!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v>5019434.6100000013</v>
      </c>
      <c r="D683" s="180">
        <v>0</v>
      </c>
      <c r="E683" s="180">
        <v>85109.077544400498</v>
      </c>
      <c r="F683" s="180">
        <v>0</v>
      </c>
      <c r="G683" s="180">
        <v>0</v>
      </c>
      <c r="H683" s="180">
        <v>102104.19972376499</v>
      </c>
      <c r="I683" s="180" t="e">
        <v>#DIV/0!</v>
      </c>
      <c r="J683" s="180" t="e">
        <v>#DIV/0!</v>
      </c>
      <c r="K683" s="180" t="e">
        <v>#DIV/0!</v>
      </c>
      <c r="L683" s="180" t="e">
        <v>#DIV/0!</v>
      </c>
      <c r="M683" s="180" t="e">
        <v>#DIV/0!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v>1282979.74</v>
      </c>
      <c r="D684" s="180">
        <v>0</v>
      </c>
      <c r="E684" s="180">
        <v>21754.087992702182</v>
      </c>
      <c r="F684" s="180">
        <v>0</v>
      </c>
      <c r="G684" s="180">
        <v>0</v>
      </c>
      <c r="H684" s="180">
        <v>62685.297835347475</v>
      </c>
      <c r="I684" s="180" t="e">
        <v>#DIV/0!</v>
      </c>
      <c r="J684" s="180" t="e">
        <v>#DIV/0!</v>
      </c>
      <c r="K684" s="180" t="e">
        <v>#DIV/0!</v>
      </c>
      <c r="L684" s="180" t="e">
        <v>#DIV/0!</v>
      </c>
      <c r="M684" s="180" t="e">
        <v>#DIV/0!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v>0</v>
      </c>
      <c r="D685" s="180">
        <v>0</v>
      </c>
      <c r="E685" s="180">
        <v>0</v>
      </c>
      <c r="F685" s="180">
        <v>0</v>
      </c>
      <c r="G685" s="180">
        <v>189987.79307498501</v>
      </c>
      <c r="H685" s="180">
        <v>0</v>
      </c>
      <c r="I685" s="180" t="e">
        <v>#DIV/0!</v>
      </c>
      <c r="J685" s="180" t="e">
        <v>#DIV/0!</v>
      </c>
      <c r="K685" s="180" t="e">
        <v>#DIV/0!</v>
      </c>
      <c r="L685" s="180" t="e">
        <v>#DIV/0!</v>
      </c>
      <c r="M685" s="180" t="e">
        <v>#DIV/0!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v>8128920.8999999994</v>
      </c>
      <c r="D686" s="180">
        <v>0</v>
      </c>
      <c r="E686" s="180">
        <v>137833.24477463364</v>
      </c>
      <c r="F686" s="180">
        <v>0</v>
      </c>
      <c r="G686" s="180">
        <v>0</v>
      </c>
      <c r="H686" s="180">
        <v>190100.14132522864</v>
      </c>
      <c r="I686" s="180" t="e">
        <v>#DIV/0!</v>
      </c>
      <c r="J686" s="180" t="e">
        <v>#DIV/0!</v>
      </c>
      <c r="K686" s="180" t="e">
        <v>#DIV/0!</v>
      </c>
      <c r="L686" s="180" t="e">
        <v>#DIV/0!</v>
      </c>
      <c r="M686" s="180" t="e">
        <v>#DIV/0!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v>0</v>
      </c>
      <c r="D687" s="180">
        <v>0</v>
      </c>
      <c r="E687" s="180">
        <v>0</v>
      </c>
      <c r="F687" s="180">
        <v>0</v>
      </c>
      <c r="G687" s="180">
        <v>0</v>
      </c>
      <c r="H687" s="180">
        <v>0</v>
      </c>
      <c r="I687" s="180" t="e">
        <v>#DIV/0!</v>
      </c>
      <c r="J687" s="180" t="e">
        <v>#DIV/0!</v>
      </c>
      <c r="K687" s="180" t="e">
        <v>#DIV/0!</v>
      </c>
      <c r="L687" s="180" t="e">
        <v>#DIV/0!</v>
      </c>
      <c r="M687" s="180" t="e">
        <v>#DIV/0!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v>2002505.33</v>
      </c>
      <c r="D688" s="180">
        <v>0</v>
      </c>
      <c r="E688" s="180">
        <v>33954.298572692293</v>
      </c>
      <c r="F688" s="180">
        <v>0</v>
      </c>
      <c r="G688" s="180">
        <v>0</v>
      </c>
      <c r="H688" s="180">
        <v>31260.116660968979</v>
      </c>
      <c r="I688" s="180" t="e">
        <v>#DIV/0!</v>
      </c>
      <c r="J688" s="180" t="e">
        <v>#DIV/0!</v>
      </c>
      <c r="K688" s="180" t="e">
        <v>#DIV/0!</v>
      </c>
      <c r="L688" s="180" t="e">
        <v>#DIV/0!</v>
      </c>
      <c r="M688" s="180" t="e">
        <v>#DIV/0!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v>1196548</v>
      </c>
      <c r="D689" s="180">
        <v>0</v>
      </c>
      <c r="E689" s="180">
        <v>20288.559256198241</v>
      </c>
      <c r="F689" s="180">
        <v>0</v>
      </c>
      <c r="G689" s="180">
        <v>0</v>
      </c>
      <c r="H689" s="180">
        <v>33134.844709969242</v>
      </c>
      <c r="I689" s="180" t="e">
        <v>#DIV/0!</v>
      </c>
      <c r="J689" s="180" t="e">
        <v>#DIV/0!</v>
      </c>
      <c r="K689" s="180" t="e">
        <v>#DIV/0!</v>
      </c>
      <c r="L689" s="180" t="e">
        <v>#DIV/0!</v>
      </c>
      <c r="M689" s="180" t="e">
        <v>#DIV/0!</v>
      </c>
      <c r="N689" s="198" t="s">
        <v>699</v>
      </c>
    </row>
    <row r="690" spans="1:14" ht="12.65" customHeight="1" x14ac:dyDescent="0.3">
      <c r="A690" s="196">
        <v>7140</v>
      </c>
      <c r="B690" s="198" t="s">
        <v>1249</v>
      </c>
      <c r="C690" s="180">
        <v>9829958.8699999992</v>
      </c>
      <c r="D690" s="180">
        <v>0</v>
      </c>
      <c r="E690" s="180">
        <v>166675.8901606843</v>
      </c>
      <c r="F690" s="180">
        <v>0</v>
      </c>
      <c r="G690" s="180">
        <v>0</v>
      </c>
      <c r="H690" s="180">
        <v>226920.08842420505</v>
      </c>
      <c r="I690" s="180" t="e">
        <v>#DIV/0!</v>
      </c>
      <c r="J690" s="180" t="e">
        <v>#DIV/0!</v>
      </c>
      <c r="K690" s="180" t="e">
        <v>#DIV/0!</v>
      </c>
      <c r="L690" s="180" t="e">
        <v>#DIV/0!</v>
      </c>
      <c r="M690" s="180" t="e">
        <v>#DIV/0!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v>0</v>
      </c>
      <c r="D691" s="180">
        <v>0</v>
      </c>
      <c r="E691" s="180">
        <v>0</v>
      </c>
      <c r="F691" s="180">
        <v>0</v>
      </c>
      <c r="G691" s="180">
        <v>0</v>
      </c>
      <c r="H691" s="180">
        <v>0</v>
      </c>
      <c r="I691" s="180" t="e">
        <v>#DIV/0!</v>
      </c>
      <c r="J691" s="180" t="e">
        <v>#DIV/0!</v>
      </c>
      <c r="K691" s="180" t="e">
        <v>#DIV/0!</v>
      </c>
      <c r="L691" s="180" t="e">
        <v>#DIV/0!</v>
      </c>
      <c r="M691" s="180" t="e">
        <v>#DIV/0!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v>779845.85000000009</v>
      </c>
      <c r="D692" s="180">
        <v>0</v>
      </c>
      <c r="E692" s="180">
        <v>13222.995432214409</v>
      </c>
      <c r="F692" s="180">
        <v>0</v>
      </c>
      <c r="G692" s="180">
        <v>0</v>
      </c>
      <c r="H692" s="180">
        <v>11110.640356121736</v>
      </c>
      <c r="I692" s="180" t="e">
        <v>#DIV/0!</v>
      </c>
      <c r="J692" s="180" t="e">
        <v>#DIV/0!</v>
      </c>
      <c r="K692" s="180" t="e">
        <v>#DIV/0!</v>
      </c>
      <c r="L692" s="180" t="e">
        <v>#DIV/0!</v>
      </c>
      <c r="M692" s="180" t="e">
        <v>#DIV/0!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v>456205.00999999995</v>
      </c>
      <c r="D693" s="180">
        <v>0</v>
      </c>
      <c r="E693" s="180">
        <v>7735.3707317713206</v>
      </c>
      <c r="F693" s="180">
        <v>0</v>
      </c>
      <c r="G693" s="180">
        <v>0</v>
      </c>
      <c r="H693" s="180">
        <v>0</v>
      </c>
      <c r="I693" s="180" t="e">
        <v>#DIV/0!</v>
      </c>
      <c r="J693" s="180" t="e">
        <v>#DIV/0!</v>
      </c>
      <c r="K693" s="180" t="e">
        <v>#DIV/0!</v>
      </c>
      <c r="L693" s="180" t="e">
        <v>#DIV/0!</v>
      </c>
      <c r="M693" s="180" t="e">
        <v>#DIV/0!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v>467374.68999999994</v>
      </c>
      <c r="D694" s="180">
        <v>0</v>
      </c>
      <c r="E694" s="180">
        <v>7924.7628117821287</v>
      </c>
      <c r="F694" s="180">
        <v>0</v>
      </c>
      <c r="G694" s="180">
        <v>0</v>
      </c>
      <c r="H694" s="180">
        <v>16267.187551103976</v>
      </c>
      <c r="I694" s="180" t="e">
        <v>#DIV/0!</v>
      </c>
      <c r="J694" s="180" t="e">
        <v>#DIV/0!</v>
      </c>
      <c r="K694" s="180" t="e">
        <v>#DIV/0!</v>
      </c>
      <c r="L694" s="180" t="e">
        <v>#DIV/0!</v>
      </c>
      <c r="M694" s="180" t="e">
        <v>#DIV/0!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v>0</v>
      </c>
      <c r="D695" s="180">
        <v>0</v>
      </c>
      <c r="E695" s="180">
        <v>0</v>
      </c>
      <c r="F695" s="180">
        <v>0</v>
      </c>
      <c r="G695" s="180">
        <v>0</v>
      </c>
      <c r="H695" s="180">
        <v>0</v>
      </c>
      <c r="I695" s="180" t="e">
        <v>#DIV/0!</v>
      </c>
      <c r="J695" s="180" t="e">
        <v>#DIV/0!</v>
      </c>
      <c r="K695" s="180" t="e">
        <v>#DIV/0!</v>
      </c>
      <c r="L695" s="180" t="e">
        <v>#DIV/0!</v>
      </c>
      <c r="M695" s="180" t="e">
        <v>#DIV/0!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v>0</v>
      </c>
      <c r="D696" s="180">
        <v>0</v>
      </c>
      <c r="E696" s="180">
        <v>0</v>
      </c>
      <c r="F696" s="180">
        <v>0</v>
      </c>
      <c r="G696" s="180">
        <v>0</v>
      </c>
      <c r="H696" s="180">
        <v>0</v>
      </c>
      <c r="I696" s="180" t="e">
        <v>#DIV/0!</v>
      </c>
      <c r="J696" s="180" t="e">
        <v>#DIV/0!</v>
      </c>
      <c r="K696" s="180" t="e">
        <v>#DIV/0!</v>
      </c>
      <c r="L696" s="180" t="e">
        <v>#DIV/0!</v>
      </c>
      <c r="M696" s="180" t="e">
        <v>#DIV/0!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v>0</v>
      </c>
      <c r="D697" s="180">
        <v>0</v>
      </c>
      <c r="E697" s="180">
        <v>0</v>
      </c>
      <c r="F697" s="180">
        <v>0</v>
      </c>
      <c r="G697" s="180">
        <v>0</v>
      </c>
      <c r="H697" s="180">
        <v>0</v>
      </c>
      <c r="I697" s="180" t="e">
        <v>#DIV/0!</v>
      </c>
      <c r="J697" s="180" t="e">
        <v>#DIV/0!</v>
      </c>
      <c r="K697" s="180" t="e">
        <v>#DIV/0!</v>
      </c>
      <c r="L697" s="180" t="e">
        <v>#DIV/0!</v>
      </c>
      <c r="M697" s="180" t="e">
        <v>#DIV/0!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v>7105125.1000000006</v>
      </c>
      <c r="D698" s="180">
        <v>0</v>
      </c>
      <c r="E698" s="180">
        <v>120473.85613786614</v>
      </c>
      <c r="F698" s="180">
        <v>0</v>
      </c>
      <c r="G698" s="180">
        <v>20460.223869613768</v>
      </c>
      <c r="H698" s="180">
        <v>238117.9088049033</v>
      </c>
      <c r="I698" s="180" t="e">
        <v>#DIV/0!</v>
      </c>
      <c r="J698" s="180" t="e">
        <v>#DIV/0!</v>
      </c>
      <c r="K698" s="180" t="e">
        <v>#DIV/0!</v>
      </c>
      <c r="L698" s="180" t="e">
        <v>#DIV/0!</v>
      </c>
      <c r="M698" s="180" t="e">
        <v>#DIV/0!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v>0</v>
      </c>
      <c r="D699" s="180">
        <v>0</v>
      </c>
      <c r="E699" s="180">
        <v>0</v>
      </c>
      <c r="F699" s="180">
        <v>0</v>
      </c>
      <c r="G699" s="180">
        <v>0</v>
      </c>
      <c r="H699" s="180">
        <v>0</v>
      </c>
      <c r="I699" s="180" t="e">
        <v>#DIV/0!</v>
      </c>
      <c r="J699" s="180" t="e">
        <v>#DIV/0!</v>
      </c>
      <c r="K699" s="180" t="e">
        <v>#DIV/0!</v>
      </c>
      <c r="L699" s="180" t="e">
        <v>#DIV/0!</v>
      </c>
      <c r="M699" s="180" t="e">
        <v>#DIV/0!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v>0</v>
      </c>
      <c r="D700" s="180">
        <v>0</v>
      </c>
      <c r="E700" s="180">
        <v>0</v>
      </c>
      <c r="F700" s="180">
        <v>0</v>
      </c>
      <c r="G700" s="180">
        <v>0</v>
      </c>
      <c r="H700" s="180">
        <v>0</v>
      </c>
      <c r="I700" s="180" t="e">
        <v>#DIV/0!</v>
      </c>
      <c r="J700" s="180" t="e">
        <v>#DIV/0!</v>
      </c>
      <c r="K700" s="180" t="e">
        <v>#DIV/0!</v>
      </c>
      <c r="L700" s="180" t="e">
        <v>#DIV/0!</v>
      </c>
      <c r="M700" s="180" t="e">
        <v>#DIV/0!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v>0</v>
      </c>
      <c r="D701" s="180">
        <v>0</v>
      </c>
      <c r="E701" s="180">
        <v>0</v>
      </c>
      <c r="F701" s="180">
        <v>0</v>
      </c>
      <c r="G701" s="180">
        <v>0</v>
      </c>
      <c r="H701" s="180">
        <v>0</v>
      </c>
      <c r="I701" s="180" t="e">
        <v>#DIV/0!</v>
      </c>
      <c r="J701" s="180" t="e">
        <v>#DIV/0!</v>
      </c>
      <c r="K701" s="180" t="e">
        <v>#DIV/0!</v>
      </c>
      <c r="L701" s="180" t="e">
        <v>#DIV/0!</v>
      </c>
      <c r="M701" s="180" t="e">
        <v>#DIV/0!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v>0</v>
      </c>
      <c r="D702" s="180">
        <v>0</v>
      </c>
      <c r="E702" s="180">
        <v>0</v>
      </c>
      <c r="F702" s="180">
        <v>0</v>
      </c>
      <c r="G702" s="180">
        <v>0</v>
      </c>
      <c r="H702" s="180">
        <v>0</v>
      </c>
      <c r="I702" s="180" t="e">
        <v>#DIV/0!</v>
      </c>
      <c r="J702" s="180" t="e">
        <v>#DIV/0!</v>
      </c>
      <c r="K702" s="180" t="e">
        <v>#DIV/0!</v>
      </c>
      <c r="L702" s="180" t="e">
        <v>#DIV/0!</v>
      </c>
      <c r="M702" s="180" t="e">
        <v>#DIV/0!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v>0</v>
      </c>
      <c r="D703" s="180">
        <v>0</v>
      </c>
      <c r="E703" s="180">
        <v>0</v>
      </c>
      <c r="F703" s="180">
        <v>0</v>
      </c>
      <c r="G703" s="180">
        <v>0</v>
      </c>
      <c r="H703" s="180">
        <v>0</v>
      </c>
      <c r="I703" s="180" t="e">
        <v>#DIV/0!</v>
      </c>
      <c r="J703" s="180" t="e">
        <v>#DIV/0!</v>
      </c>
      <c r="K703" s="180" t="e">
        <v>#DIV/0!</v>
      </c>
      <c r="L703" s="180" t="e">
        <v>#DIV/0!</v>
      </c>
      <c r="M703" s="180" t="e">
        <v>#DIV/0!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v>0</v>
      </c>
      <c r="D704" s="180">
        <v>0</v>
      </c>
      <c r="E704" s="180">
        <v>0</v>
      </c>
      <c r="F704" s="180">
        <v>0</v>
      </c>
      <c r="G704" s="180">
        <v>0</v>
      </c>
      <c r="H704" s="180">
        <v>0</v>
      </c>
      <c r="I704" s="180" t="e">
        <v>#DIV/0!</v>
      </c>
      <c r="J704" s="180" t="e">
        <v>#DIV/0!</v>
      </c>
      <c r="K704" s="180" t="e">
        <v>#DIV/0!</v>
      </c>
      <c r="L704" s="180" t="e">
        <v>#DIV/0!</v>
      </c>
      <c r="M704" s="180" t="e">
        <v>#DIV/0!</v>
      </c>
      <c r="N704" s="198" t="s">
        <v>724</v>
      </c>
    </row>
    <row r="705" spans="1:82" ht="12.65" customHeight="1" x14ac:dyDescent="0.3">
      <c r="A705" s="196">
        <v>7340</v>
      </c>
      <c r="B705" s="198" t="s">
        <v>725</v>
      </c>
      <c r="C705" s="180">
        <v>0</v>
      </c>
      <c r="D705" s="180">
        <v>0</v>
      </c>
      <c r="E705" s="180">
        <v>0</v>
      </c>
      <c r="F705" s="180">
        <v>0</v>
      </c>
      <c r="G705" s="180">
        <v>0</v>
      </c>
      <c r="H705" s="180">
        <v>0</v>
      </c>
      <c r="I705" s="180" t="e">
        <v>#DIV/0!</v>
      </c>
      <c r="J705" s="180" t="e">
        <v>#DIV/0!</v>
      </c>
      <c r="K705" s="180" t="e">
        <v>#DIV/0!</v>
      </c>
      <c r="L705" s="180" t="e">
        <v>#DIV/0!</v>
      </c>
      <c r="M705" s="180" t="e">
        <v>#DIV/0!</v>
      </c>
      <c r="N705" s="198" t="s">
        <v>726</v>
      </c>
    </row>
    <row r="706" spans="1:82" ht="12.65" customHeight="1" x14ac:dyDescent="0.3">
      <c r="A706" s="196">
        <v>7350</v>
      </c>
      <c r="B706" s="198" t="s">
        <v>727</v>
      </c>
      <c r="C706" s="180">
        <v>274403.20000000001</v>
      </c>
      <c r="D706" s="180">
        <v>0</v>
      </c>
      <c r="E706" s="180">
        <v>4652.755746773566</v>
      </c>
      <c r="F706" s="180">
        <v>0</v>
      </c>
      <c r="G706" s="180">
        <v>0</v>
      </c>
      <c r="H706" s="180">
        <v>9474.2960462473711</v>
      </c>
      <c r="I706" s="180" t="e">
        <v>#DIV/0!</v>
      </c>
      <c r="J706" s="180" t="e">
        <v>#DIV/0!</v>
      </c>
      <c r="K706" s="180" t="e">
        <v>#DIV/0!</v>
      </c>
      <c r="L706" s="180" t="e">
        <v>#DIV/0!</v>
      </c>
      <c r="M706" s="180" t="e">
        <v>#DIV/0!</v>
      </c>
      <c r="N706" s="198" t="s">
        <v>728</v>
      </c>
    </row>
    <row r="707" spans="1:82" ht="12.65" customHeight="1" x14ac:dyDescent="0.3">
      <c r="A707" s="196">
        <v>7380</v>
      </c>
      <c r="B707" s="198" t="s">
        <v>729</v>
      </c>
      <c r="C707" s="180">
        <v>0</v>
      </c>
      <c r="D707" s="180">
        <v>0</v>
      </c>
      <c r="E707" s="180">
        <v>0</v>
      </c>
      <c r="F707" s="180">
        <v>0</v>
      </c>
      <c r="G707" s="180">
        <v>0</v>
      </c>
      <c r="H707" s="180">
        <v>0</v>
      </c>
      <c r="I707" s="180" t="e">
        <v>#DIV/0!</v>
      </c>
      <c r="J707" s="180" t="e">
        <v>#DIV/0!</v>
      </c>
      <c r="K707" s="180" t="e">
        <v>#DIV/0!</v>
      </c>
      <c r="L707" s="180" t="e">
        <v>#DIV/0!</v>
      </c>
      <c r="M707" s="180" t="e">
        <v>#DIV/0!</v>
      </c>
      <c r="N707" s="198" t="s">
        <v>730</v>
      </c>
    </row>
    <row r="708" spans="1:82" ht="12.65" customHeight="1" x14ac:dyDescent="0.3">
      <c r="A708" s="196">
        <v>7390</v>
      </c>
      <c r="B708" s="198" t="s">
        <v>731</v>
      </c>
      <c r="C708" s="180">
        <v>0</v>
      </c>
      <c r="D708" s="180">
        <v>0</v>
      </c>
      <c r="E708" s="180">
        <v>0</v>
      </c>
      <c r="F708" s="180">
        <v>0</v>
      </c>
      <c r="G708" s="180">
        <v>0</v>
      </c>
      <c r="H708" s="180">
        <v>0</v>
      </c>
      <c r="I708" s="180" t="e">
        <v>#DIV/0!</v>
      </c>
      <c r="J708" s="180" t="e">
        <v>#DIV/0!</v>
      </c>
      <c r="K708" s="180" t="e">
        <v>#DIV/0!</v>
      </c>
      <c r="L708" s="180" t="e">
        <v>#DIV/0!</v>
      </c>
      <c r="M708" s="180" t="e">
        <v>#DIV/0!</v>
      </c>
      <c r="N708" s="198" t="s">
        <v>732</v>
      </c>
    </row>
    <row r="709" spans="1:82" ht="12.65" customHeight="1" x14ac:dyDescent="0.3">
      <c r="A709" s="196">
        <v>7400</v>
      </c>
      <c r="B709" s="198" t="s">
        <v>733</v>
      </c>
      <c r="C709" s="180">
        <v>0</v>
      </c>
      <c r="D709" s="180">
        <v>0</v>
      </c>
      <c r="E709" s="180">
        <v>0</v>
      </c>
      <c r="F709" s="180">
        <v>0</v>
      </c>
      <c r="G709" s="180">
        <v>0</v>
      </c>
      <c r="H709" s="180">
        <v>0</v>
      </c>
      <c r="I709" s="180" t="e">
        <v>#DIV/0!</v>
      </c>
      <c r="J709" s="180" t="e">
        <v>#DIV/0!</v>
      </c>
      <c r="K709" s="180" t="e">
        <v>#DIV/0!</v>
      </c>
      <c r="L709" s="180" t="e">
        <v>#DIV/0!</v>
      </c>
      <c r="M709" s="180" t="e">
        <v>#DIV/0!</v>
      </c>
      <c r="N709" s="198" t="s">
        <v>734</v>
      </c>
    </row>
    <row r="710" spans="1:82" ht="12.65" customHeight="1" x14ac:dyDescent="0.3">
      <c r="A710" s="196">
        <v>7410</v>
      </c>
      <c r="B710" s="198" t="s">
        <v>129</v>
      </c>
      <c r="C710" s="180">
        <v>0</v>
      </c>
      <c r="D710" s="180">
        <v>0</v>
      </c>
      <c r="E710" s="180">
        <v>0</v>
      </c>
      <c r="F710" s="180">
        <v>0</v>
      </c>
      <c r="G710" s="180">
        <v>0</v>
      </c>
      <c r="H710" s="180">
        <v>0</v>
      </c>
      <c r="I710" s="180" t="e">
        <v>#DIV/0!</v>
      </c>
      <c r="J710" s="180" t="e">
        <v>#DIV/0!</v>
      </c>
      <c r="K710" s="180" t="e">
        <v>#DIV/0!</v>
      </c>
      <c r="L710" s="180" t="e">
        <v>#DIV/0!</v>
      </c>
      <c r="M710" s="180" t="e">
        <v>#DIV/0!</v>
      </c>
      <c r="N710" s="198" t="s">
        <v>735</v>
      </c>
    </row>
    <row r="711" spans="1:82" ht="12.65" customHeight="1" x14ac:dyDescent="0.3">
      <c r="A711" s="196">
        <v>7420</v>
      </c>
      <c r="B711" s="198" t="s">
        <v>736</v>
      </c>
      <c r="C711" s="180">
        <v>0</v>
      </c>
      <c r="D711" s="180">
        <v>0</v>
      </c>
      <c r="E711" s="180">
        <v>0</v>
      </c>
      <c r="F711" s="180">
        <v>0</v>
      </c>
      <c r="G711" s="180">
        <v>0</v>
      </c>
      <c r="H711" s="180">
        <v>0</v>
      </c>
      <c r="I711" s="180" t="e">
        <v>#DIV/0!</v>
      </c>
      <c r="J711" s="180" t="e">
        <v>#DIV/0!</v>
      </c>
      <c r="K711" s="180" t="e">
        <v>#DIV/0!</v>
      </c>
      <c r="L711" s="180" t="e">
        <v>#DIV/0!</v>
      </c>
      <c r="M711" s="180" t="e">
        <v>#DIV/0!</v>
      </c>
      <c r="N711" s="198" t="s">
        <v>737</v>
      </c>
    </row>
    <row r="712" spans="1:82" ht="12.65" customHeight="1" x14ac:dyDescent="0.3">
      <c r="A712" s="196">
        <v>7430</v>
      </c>
      <c r="B712" s="198" t="s">
        <v>738</v>
      </c>
      <c r="C712" s="180">
        <v>0</v>
      </c>
      <c r="D712" s="180">
        <v>0</v>
      </c>
      <c r="E712" s="180">
        <v>0</v>
      </c>
      <c r="F712" s="180">
        <v>0</v>
      </c>
      <c r="G712" s="180">
        <v>0</v>
      </c>
      <c r="H712" s="180">
        <v>0</v>
      </c>
      <c r="I712" s="180" t="e">
        <v>#DIV/0!</v>
      </c>
      <c r="J712" s="180" t="e">
        <v>#DIV/0!</v>
      </c>
      <c r="K712" s="180" t="e">
        <v>#DIV/0!</v>
      </c>
      <c r="L712" s="180" t="e">
        <v>#DIV/0!</v>
      </c>
      <c r="M712" s="180" t="e">
        <v>#DIV/0!</v>
      </c>
      <c r="N712" s="199" t="s">
        <v>739</v>
      </c>
    </row>
    <row r="713" spans="1:82" ht="12.65" customHeight="1" x14ac:dyDescent="0.3">
      <c r="A713" s="180">
        <v>7490</v>
      </c>
      <c r="B713" s="180" t="s">
        <v>740</v>
      </c>
      <c r="C713" s="180">
        <v>0</v>
      </c>
      <c r="D713" s="180">
        <v>0</v>
      </c>
      <c r="E713" s="180">
        <v>0</v>
      </c>
      <c r="F713" s="180">
        <v>0</v>
      </c>
      <c r="G713" s="180">
        <v>42544.275030466728</v>
      </c>
      <c r="H713" s="180">
        <v>0</v>
      </c>
      <c r="I713" s="180" t="e">
        <v>#DIV/0!</v>
      </c>
      <c r="J713" s="180" t="e">
        <v>#DIV/0!</v>
      </c>
      <c r="K713" s="180" t="e">
        <v>#DIV/0!</v>
      </c>
      <c r="L713" s="180" t="e">
        <v>#DIV/0!</v>
      </c>
      <c r="M713" s="180" t="e">
        <v>#DIV/0!</v>
      </c>
      <c r="N713" s="180" t="s">
        <v>741</v>
      </c>
    </row>
    <row r="714" spans="1:82" ht="12.65" customHeight="1" x14ac:dyDescent="0.3">
      <c r="N714" s="198"/>
    </row>
    <row r="715" spans="1:82" ht="12.65" customHeight="1" x14ac:dyDescent="0.3">
      <c r="C715" s="180">
        <v>60213925.530000001</v>
      </c>
      <c r="D715" s="180">
        <v>0</v>
      </c>
      <c r="E715" s="180">
        <v>1003958.8200000003</v>
      </c>
      <c r="F715" s="180">
        <v>0</v>
      </c>
      <c r="G715" s="180">
        <v>812157.21971327986</v>
      </c>
      <c r="H715" s="180">
        <v>1400073.6275334216</v>
      </c>
      <c r="I715" s="180" t="e">
        <v>#DIV/0!</v>
      </c>
      <c r="J715" s="180" t="e">
        <v>#DIV/0!</v>
      </c>
      <c r="K715" s="180" t="e">
        <v>#DIV/0!</v>
      </c>
      <c r="L715" s="180" t="e">
        <v>#DIV/0!</v>
      </c>
      <c r="M715" s="180" t="e">
        <v>#DIV/0!</v>
      </c>
      <c r="N715" s="198" t="s">
        <v>742</v>
      </c>
    </row>
    <row r="716" spans="1:82" ht="12.65" customHeight="1" x14ac:dyDescent="0.3">
      <c r="C716" s="180">
        <v>60213925.529999994</v>
      </c>
      <c r="D716" s="180">
        <v>0</v>
      </c>
      <c r="E716" s="180">
        <v>1003958.8200000001</v>
      </c>
      <c r="F716" s="180">
        <v>0</v>
      </c>
      <c r="G716" s="180">
        <v>812157.21971327998</v>
      </c>
      <c r="H716" s="180">
        <v>1400073.6275334221</v>
      </c>
      <c r="I716" s="180">
        <v>0</v>
      </c>
      <c r="J716" s="180" t="e">
        <v>#DIV/0!</v>
      </c>
      <c r="K716" s="180" t="e">
        <v>#DIV/0!</v>
      </c>
      <c r="L716" s="180" t="e">
        <v>#DIV/0!</v>
      </c>
      <c r="M716" s="180">
        <v>3598174.8600000003</v>
      </c>
      <c r="N716" s="180" t="s">
        <v>743</v>
      </c>
      <c r="O716" s="198"/>
    </row>
    <row r="717" spans="1:82" ht="12.65" customHeight="1" x14ac:dyDescent="0.3">
      <c r="O717" s="198"/>
    </row>
    <row r="718" spans="1:82" ht="12.65" customHeight="1" x14ac:dyDescent="0.3">
      <c r="O718" s="198"/>
    </row>
    <row r="719" spans="1:82" ht="12.65" customHeight="1" x14ac:dyDescent="0.3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2" ht="12.65" customHeight="1" x14ac:dyDescent="0.3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">
      <c r="A721" s="286" t="str">
        <f>RIGHT(C84,3)&amp;"*"&amp;RIGHT(C83,4)&amp;"*"&amp;"A"</f>
        <v>pus*020*A</v>
      </c>
      <c r="B721" s="284">
        <f>ROUND(C166,0)</f>
        <v>0</v>
      </c>
      <c r="C721" s="284">
        <f>ROUND(C167,0)</f>
        <v>0</v>
      </c>
      <c r="D721" s="284">
        <f>ROUND(C168,0)</f>
        <v>0</v>
      </c>
      <c r="E721" s="284">
        <f>ROUND(C169,0)</f>
        <v>0</v>
      </c>
      <c r="F721" s="284">
        <f>ROUND(C170,0)</f>
        <v>0</v>
      </c>
      <c r="G721" s="284">
        <f>ROUND(C171,0)</f>
        <v>11161032</v>
      </c>
      <c r="H721" s="284">
        <f>ROUND(C172+C173,0)</f>
        <v>0</v>
      </c>
      <c r="I721" s="284">
        <f>ROUND(C176,0)</f>
        <v>19556</v>
      </c>
      <c r="J721" s="284">
        <f>ROUND(C177,0)</f>
        <v>0</v>
      </c>
      <c r="K721" s="284">
        <f>ROUND(C180,0)</f>
        <v>0</v>
      </c>
      <c r="L721" s="284">
        <f>ROUND(C181,0)</f>
        <v>0</v>
      </c>
      <c r="M721" s="284">
        <f>ROUND(C184,0)</f>
        <v>0</v>
      </c>
      <c r="N721" s="284">
        <f>ROUND(C185,0)</f>
        <v>0</v>
      </c>
      <c r="O721" s="284">
        <f>ROUND(C186,0)</f>
        <v>0</v>
      </c>
      <c r="P721" s="284">
        <f>ROUND(C189,0)</f>
        <v>0</v>
      </c>
      <c r="Q721" s="284">
        <f>ROUND(C190,0)</f>
        <v>0</v>
      </c>
      <c r="R721" s="284">
        <f>ROUND(B196,0)</f>
        <v>0</v>
      </c>
      <c r="S721" s="284">
        <f>ROUND(C196,0)</f>
        <v>0</v>
      </c>
      <c r="T721" s="284">
        <f>ROUND(D196,0)</f>
        <v>0</v>
      </c>
      <c r="U721" s="284">
        <f>ROUND(B197,0)</f>
        <v>0</v>
      </c>
      <c r="V721" s="284">
        <f>ROUND(C197,0)</f>
        <v>0</v>
      </c>
      <c r="W721" s="284">
        <f>ROUND(D197,0)</f>
        <v>0</v>
      </c>
      <c r="X721" s="284">
        <f>ROUND(B198,0)</f>
        <v>0</v>
      </c>
      <c r="Y721" s="284">
        <f>ROUND(C198,0)</f>
        <v>0</v>
      </c>
      <c r="Z721" s="284">
        <f>ROUND(D198,0)</f>
        <v>0</v>
      </c>
      <c r="AA721" s="284">
        <f>ROUND(B199,0)</f>
        <v>0</v>
      </c>
      <c r="AB721" s="284">
        <f>ROUND(C199,0)</f>
        <v>0</v>
      </c>
      <c r="AC721" s="284">
        <f>ROUND(D199,0)</f>
        <v>0</v>
      </c>
      <c r="AD721" s="284">
        <f>ROUND(B200,0)</f>
        <v>5200774</v>
      </c>
      <c r="AE721" s="284">
        <f>ROUND(C200,0)</f>
        <v>7731338</v>
      </c>
      <c r="AF721" s="284">
        <f>ROUND(D200,0)</f>
        <v>0</v>
      </c>
      <c r="AG721" s="284">
        <f>ROUND(B201,0)</f>
        <v>15500</v>
      </c>
      <c r="AH721" s="284">
        <f>ROUND(C201,0)</f>
        <v>0</v>
      </c>
      <c r="AI721" s="284">
        <f>ROUND(D201,0)</f>
        <v>0</v>
      </c>
      <c r="AJ721" s="284">
        <f>ROUND(B202,0)</f>
        <v>0</v>
      </c>
      <c r="AK721" s="284">
        <f>ROUND(C202,0)</f>
        <v>0</v>
      </c>
      <c r="AL721" s="284">
        <f>ROUND(D202,0)</f>
        <v>0</v>
      </c>
      <c r="AM721" s="284">
        <f>ROUND(B203,0)</f>
        <v>0</v>
      </c>
      <c r="AN721" s="284">
        <f>ROUND(C203,0)</f>
        <v>0</v>
      </c>
      <c r="AO721" s="284">
        <f>ROUND(D203,0)</f>
        <v>0</v>
      </c>
      <c r="AP721" s="284">
        <f>ROUND(B204,0)</f>
        <v>5216274</v>
      </c>
      <c r="AQ721" s="284">
        <f>ROUND(C204,0)</f>
        <v>7731338</v>
      </c>
      <c r="AR721" s="284">
        <f>ROUND(D204,0)</f>
        <v>0</v>
      </c>
      <c r="AS721" s="284"/>
      <c r="AT721" s="284"/>
      <c r="AU721" s="284"/>
      <c r="AV721" s="284">
        <f>ROUND(B210,0)</f>
        <v>0</v>
      </c>
      <c r="AW721" s="284">
        <f>ROUND(C210,0)</f>
        <v>0</v>
      </c>
      <c r="AX721" s="284">
        <f>ROUND(D210,0)</f>
        <v>0</v>
      </c>
      <c r="AY721" s="284">
        <f>ROUND(B211,0)</f>
        <v>0</v>
      </c>
      <c r="AZ721" s="284">
        <f>ROUND(C211,0)</f>
        <v>0</v>
      </c>
      <c r="BA721" s="284">
        <f>ROUND(D211,0)</f>
        <v>0</v>
      </c>
      <c r="BB721" s="284">
        <f>ROUND(B212,0)</f>
        <v>0</v>
      </c>
      <c r="BC721" s="284">
        <f>ROUND(C212,0)</f>
        <v>0</v>
      </c>
      <c r="BD721" s="284">
        <f>ROUND(D212,0)</f>
        <v>0</v>
      </c>
      <c r="BE721" s="284">
        <f>ROUND(B213,0)</f>
        <v>3268751</v>
      </c>
      <c r="BF721" s="284">
        <f>ROUND(C213,0)</f>
        <v>1335749</v>
      </c>
      <c r="BG721" s="284">
        <f>ROUND(D213,0)</f>
        <v>0</v>
      </c>
      <c r="BH721" s="284">
        <f>ROUND(B214,0)</f>
        <v>14474</v>
      </c>
      <c r="BI721" s="284">
        <f>ROUND(C214,0)</f>
        <v>1026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3283225</v>
      </c>
      <c r="BR721" s="284">
        <f>ROUND(C217,0)</f>
        <v>1336775</v>
      </c>
      <c r="BS721" s="284">
        <f>ROUND(D217,0)</f>
        <v>0</v>
      </c>
      <c r="BT721" s="284">
        <f>ROUND(C222,0)</f>
        <v>0</v>
      </c>
      <c r="BU721" s="284">
        <f>ROUND(C223,0)</f>
        <v>0</v>
      </c>
      <c r="BV721" s="284">
        <f>ROUND(C224,0)</f>
        <v>0</v>
      </c>
      <c r="BW721" s="284">
        <f>ROUND(C225,0)</f>
        <v>0</v>
      </c>
      <c r="BX721" s="284">
        <f>ROUND(C226,0)</f>
        <v>0</v>
      </c>
      <c r="BY721" s="284">
        <f>ROUND(C227,0)</f>
        <v>0</v>
      </c>
      <c r="BZ721" s="284">
        <f>ROUND(C230,0)</f>
        <v>0</v>
      </c>
      <c r="CA721" s="284">
        <f>ROUND(C232,0)</f>
        <v>0</v>
      </c>
      <c r="CB721" s="284">
        <f>ROUND(C233,0)</f>
        <v>0</v>
      </c>
      <c r="CC721" s="284">
        <f>ROUND(C237+C238,0)</f>
        <v>0</v>
      </c>
    </row>
    <row r="723" spans="1:84" ht="12.65" customHeight="1" x14ac:dyDescent="0.3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">
      <c r="A725" s="286" t="str">
        <f>RIGHT(C84,3)&amp;"*"&amp;RIGHT(C83,4)&amp;"*"&amp;"A"</f>
        <v>pus*020*A</v>
      </c>
      <c r="B725" s="284">
        <f>ROUND(C112,0)</f>
        <v>0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0</v>
      </c>
      <c r="K725" s="284">
        <f>ROUND(C118,0)</f>
        <v>18</v>
      </c>
      <c r="L725" s="284">
        <f>ROUND(C119,0)</f>
        <v>0</v>
      </c>
      <c r="M725" s="284">
        <f>ROUND(C120,0)</f>
        <v>0</v>
      </c>
      <c r="N725" s="284">
        <f>ROUND(C121,0)</f>
        <v>0</v>
      </c>
      <c r="O725" s="284">
        <f>ROUND(C122,0)</f>
        <v>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0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805</v>
      </c>
      <c r="Y725" s="284">
        <f>ROUND(B140,0)</f>
        <v>1922</v>
      </c>
      <c r="Z725" s="284">
        <f>ROUND(B141,0)</f>
        <v>2414225</v>
      </c>
      <c r="AA725" s="284">
        <f>ROUND(B142,0)</f>
        <v>24308265</v>
      </c>
      <c r="AB725" s="284">
        <f>ROUND(B143,0)</f>
        <v>0</v>
      </c>
      <c r="AC725" s="284">
        <f>ROUND(C139,0)</f>
        <v>0</v>
      </c>
      <c r="AD725" s="284">
        <f>ROUND(C140,0)</f>
        <v>0</v>
      </c>
      <c r="AE725" s="284">
        <f>ROUND(C141,0)</f>
        <v>0</v>
      </c>
      <c r="AF725" s="284">
        <f>ROUND(C142,0)</f>
        <v>0</v>
      </c>
      <c r="AG725" s="284">
        <f>ROUND(C143,0)</f>
        <v>0</v>
      </c>
      <c r="AH725" s="284">
        <f>ROUND(D139,0)</f>
        <v>540</v>
      </c>
      <c r="AI725" s="284">
        <f>ROUND(D140,0)</f>
        <v>2413</v>
      </c>
      <c r="AJ725" s="284">
        <f>ROUND(D141,0)</f>
        <v>2429456</v>
      </c>
      <c r="AK725" s="284">
        <f>ROUND(D142,0)</f>
        <v>30518128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">
      <c r="A729" s="286" t="str">
        <f>RIGHT(C84,3)&amp;"*"&amp;RIGHT(C83,4)&amp;"*"&amp;"A"</f>
        <v>pus*020*A</v>
      </c>
      <c r="B729" s="284">
        <f>ROUND(C249,0)</f>
        <v>0</v>
      </c>
      <c r="C729" s="284">
        <f>ROUND(C250,0)</f>
        <v>0</v>
      </c>
      <c r="D729" s="284">
        <f>ROUND(C251,0)</f>
        <v>0</v>
      </c>
      <c r="E729" s="284">
        <f>ROUND(C252,0)</f>
        <v>0</v>
      </c>
      <c r="F729" s="284">
        <f>ROUND(C253,0)</f>
        <v>0</v>
      </c>
      <c r="G729" s="284">
        <f>ROUND(C254,0)</f>
        <v>0</v>
      </c>
      <c r="H729" s="284">
        <f>ROUND(C255,0)</f>
        <v>0</v>
      </c>
      <c r="I729" s="284">
        <f>ROUND(C256,0)</f>
        <v>0</v>
      </c>
      <c r="J729" s="284">
        <f>ROUND(C257,0)</f>
        <v>0</v>
      </c>
      <c r="K729" s="284">
        <f>ROUND(C258,0)</f>
        <v>0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0</v>
      </c>
      <c r="Q729" s="284">
        <f>ROUND(C268,0)</f>
        <v>0</v>
      </c>
      <c r="R729" s="284">
        <f>ROUND(C269,0)</f>
        <v>0</v>
      </c>
      <c r="S729" s="284">
        <f>ROUND(C270,0)</f>
        <v>0</v>
      </c>
      <c r="T729" s="284">
        <f>ROUND(C271,0)</f>
        <v>0</v>
      </c>
      <c r="U729" s="284">
        <f>ROUND(C272,0)</f>
        <v>8327612</v>
      </c>
      <c r="V729" s="284">
        <f>ROUND(C273,0)</f>
        <v>0</v>
      </c>
      <c r="W729" s="284">
        <f>ROUND(C274,0)</f>
        <v>0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0</v>
      </c>
      <c r="AJ729" s="284">
        <f>ROUND(C306,0)</f>
        <v>0</v>
      </c>
      <c r="AK729" s="284">
        <f>ROUND(C307,0)</f>
        <v>0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0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0</v>
      </c>
      <c r="AY729" s="284">
        <f>ROUND(C325,0)</f>
        <v>0</v>
      </c>
      <c r="AZ729" s="284">
        <f>ROUND(C326,0)</f>
        <v>0</v>
      </c>
      <c r="BA729" s="284">
        <f>ROUND(C327,0)</f>
        <v>0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279.42</v>
      </c>
      <c r="BJ729" s="284">
        <f>ROUND(C358,0)</f>
        <v>0</v>
      </c>
      <c r="BK729" s="284">
        <f>ROUND(C359,0)</f>
        <v>4843681</v>
      </c>
      <c r="BL729" s="284">
        <f>ROUND(C362,0)</f>
        <v>0</v>
      </c>
      <c r="BM729" s="284">
        <f>ROUND(C363,0)</f>
        <v>983003</v>
      </c>
      <c r="BN729" s="284">
        <f>ROUND(C364,0)</f>
        <v>0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25846033</v>
      </c>
      <c r="BT729" s="284">
        <f>ROUND(C379,0)</f>
        <v>11161033</v>
      </c>
      <c r="BU729" s="284">
        <f>ROUND(C380,0)</f>
        <v>1585203</v>
      </c>
      <c r="BV729" s="284">
        <f>ROUND(C381,0)</f>
        <v>12652456</v>
      </c>
      <c r="BW729" s="284">
        <f>ROUND(C382,0)</f>
        <v>97598</v>
      </c>
      <c r="BX729" s="284">
        <f>ROUND(C383,0)</f>
        <v>6014016</v>
      </c>
      <c r="BY729" s="284">
        <f>ROUND(C384,0)</f>
        <v>2131582</v>
      </c>
      <c r="BZ729" s="284">
        <f>ROUND(C385,0)</f>
        <v>19556</v>
      </c>
      <c r="CA729" s="284">
        <f>ROUND(C386,0)</f>
        <v>0</v>
      </c>
      <c r="CB729" s="284">
        <f>ROUND(C387,0)</f>
        <v>0</v>
      </c>
      <c r="CC729" s="284">
        <f>ROUND(C388,0)</f>
        <v>0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">
      <c r="A733" s="209" t="str">
        <f>RIGHT($C$84,3)&amp;"*"&amp;RIGHT($C$83,4)&amp;"*"&amp;C$55&amp;"*"&amp;"A"</f>
        <v>pus*020*6010*A</v>
      </c>
      <c r="B733" s="284">
        <f>ROUND(C59,0)</f>
        <v>0</v>
      </c>
      <c r="C733" s="287">
        <f>ROUND(C60,2)</f>
        <v>0</v>
      </c>
      <c r="D733" s="284">
        <f>ROUND(C61,0)</f>
        <v>0</v>
      </c>
      <c r="E733" s="284">
        <f>ROUND(C62,0)</f>
        <v>0</v>
      </c>
      <c r="F733" s="284">
        <f>ROUND(C63,0)</f>
        <v>0</v>
      </c>
      <c r="G733" s="284">
        <f>ROUND(C64,0)</f>
        <v>0</v>
      </c>
      <c r="H733" s="284">
        <f>ROUND(C65,0)</f>
        <v>0</v>
      </c>
      <c r="I733" s="284">
        <f>ROUND(C66,0)</f>
        <v>0</v>
      </c>
      <c r="J733" s="284">
        <f>ROUND(C67,0)</f>
        <v>0</v>
      </c>
      <c r="K733" s="284">
        <f>ROUND(C68,0)</f>
        <v>0</v>
      </c>
      <c r="L733" s="284">
        <f>ROUND(C70,0)</f>
        <v>0</v>
      </c>
      <c r="M733" s="284">
        <f>ROUND(C71,0)</f>
        <v>0</v>
      </c>
      <c r="N733" s="284">
        <f>ROUND(C76,0)</f>
        <v>0</v>
      </c>
      <c r="O733" s="284">
        <f>ROUND(C74,0)</f>
        <v>0</v>
      </c>
      <c r="P733" s="284">
        <f>IF(C77&gt;0,ROUND(C77,0),0)</f>
        <v>0</v>
      </c>
      <c r="Q733" s="284">
        <f>IF(C78&gt;0,ROUND(C78,0),0)</f>
        <v>0</v>
      </c>
      <c r="R733" s="284">
        <f>IF(C79&gt;0,ROUND(C79,0),0)</f>
        <v>0</v>
      </c>
      <c r="S733" s="284">
        <f>IF(C80&gt;0,ROUND(C80,0),0)</f>
        <v>0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">
      <c r="A734" s="209" t="str">
        <f>RIGHT($C$84,3)&amp;"*"&amp;RIGHT($C$83,4)&amp;"*"&amp;D$55&amp;"*"&amp;"A"</f>
        <v>pus*020*6030*A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 t="e">
        <f t="shared" ref="Z734:Z778" si="0">IF(M668&lt;&gt;0,ROUND(M668,0),0)</f>
        <v>#DIV/0!</v>
      </c>
    </row>
    <row r="735" spans="1:84" ht="12.65" customHeight="1" x14ac:dyDescent="0.3">
      <c r="A735" s="209" t="str">
        <f>RIGHT($C$84,3)&amp;"*"&amp;RIGHT($C$83,4)&amp;"*"&amp;E$55&amp;"*"&amp;"A"</f>
        <v>pus*020*6070*A</v>
      </c>
      <c r="B735" s="284">
        <f>ROUND(E59,0)</f>
        <v>1345</v>
      </c>
      <c r="C735" s="287">
        <f>ROUND(E60,2)</f>
        <v>28.17</v>
      </c>
      <c r="D735" s="284">
        <f>ROUND(E61,0)</f>
        <v>2457899</v>
      </c>
      <c r="E735" s="284">
        <f>ROUND(E62,0)</f>
        <v>1057660</v>
      </c>
      <c r="F735" s="284">
        <f>ROUND(E63,0)</f>
        <v>0</v>
      </c>
      <c r="G735" s="284">
        <f>ROUND(E64,0)</f>
        <v>117131</v>
      </c>
      <c r="H735" s="284">
        <f>ROUND(E65,0)</f>
        <v>2085</v>
      </c>
      <c r="I735" s="284">
        <f>ROUND(E66,0)</f>
        <v>252137</v>
      </c>
      <c r="J735" s="284">
        <f>ROUND(E67,0)</f>
        <v>31362</v>
      </c>
      <c r="K735" s="284">
        <f>ROUND(E68,0)</f>
        <v>0</v>
      </c>
      <c r="L735" s="284">
        <f>ROUND(E70,0)</f>
        <v>0</v>
      </c>
      <c r="M735" s="284">
        <f>ROUND(E71,0)</f>
        <v>3968125</v>
      </c>
      <c r="N735" s="284">
        <f>ROUND(E76,0)</f>
        <v>7543</v>
      </c>
      <c r="O735" s="284">
        <f>ROUND(E74,0)</f>
        <v>2041965</v>
      </c>
      <c r="P735" s="284">
        <f>IF(E77&gt;0,ROUND(E77,0),0)</f>
        <v>6887</v>
      </c>
      <c r="Q735" s="284">
        <f>IF(E78&gt;0,ROUND(E78,0),0)</f>
        <v>0</v>
      </c>
      <c r="R735" s="284">
        <f>IF(E79&gt;0,ROUND(E79,0),0)</f>
        <v>39478</v>
      </c>
      <c r="S735" s="284">
        <f>IF(E80&gt;0,ROUND(E80,0),0)</f>
        <v>14</v>
      </c>
      <c r="T735" s="287">
        <f>IF(E81&gt;0,ROUND(E81,2),0)</f>
        <v>0</v>
      </c>
      <c r="U735" s="284"/>
      <c r="X735" s="284"/>
      <c r="Y735" s="284"/>
      <c r="Z735" s="284" t="e">
        <f t="shared" si="0"/>
        <v>#DIV/0!</v>
      </c>
    </row>
    <row r="736" spans="1:84" ht="12.65" customHeight="1" x14ac:dyDescent="0.3">
      <c r="A736" s="209" t="str">
        <f>RIGHT($C$84,3)&amp;"*"&amp;RIGHT($C$83,4)&amp;"*"&amp;F$55&amp;"*"&amp;"A"</f>
        <v>pus*020*6100*A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 t="e">
        <f t="shared" si="0"/>
        <v>#DIV/0!</v>
      </c>
    </row>
    <row r="737" spans="1:26" ht="12.65" customHeight="1" x14ac:dyDescent="0.3">
      <c r="A737" s="209" t="str">
        <f>RIGHT($C$84,3)&amp;"*"&amp;RIGHT($C$83,4)&amp;"*"&amp;G$55&amp;"*"&amp;"A"</f>
        <v>pus*020*6120*A</v>
      </c>
      <c r="B737" s="284">
        <f>ROUND(G59,0)</f>
        <v>0</v>
      </c>
      <c r="C737" s="287">
        <f>ROUND(G60,2)</f>
        <v>0</v>
      </c>
      <c r="D737" s="284">
        <f>ROUND(G61,0)</f>
        <v>0</v>
      </c>
      <c r="E737" s="284">
        <f>ROUND(G62,0)</f>
        <v>0</v>
      </c>
      <c r="F737" s="284">
        <f>ROUND(G63,0)</f>
        <v>0</v>
      </c>
      <c r="G737" s="284">
        <f>ROUND(G64,0)</f>
        <v>0</v>
      </c>
      <c r="H737" s="284">
        <f>ROUND(G65,0)</f>
        <v>0</v>
      </c>
      <c r="I737" s="284">
        <f>ROUND(G66,0)</f>
        <v>0</v>
      </c>
      <c r="J737" s="284">
        <f>ROUND(G67,0)</f>
        <v>0</v>
      </c>
      <c r="K737" s="284">
        <f>ROUND(G68,0)</f>
        <v>0</v>
      </c>
      <c r="L737" s="284">
        <f>ROUND(G70,0)</f>
        <v>0</v>
      </c>
      <c r="M737" s="284">
        <f>ROUND(G71,0)</f>
        <v>0</v>
      </c>
      <c r="N737" s="284">
        <f>ROUND(G76,0)</f>
        <v>0</v>
      </c>
      <c r="O737" s="284">
        <f>ROUND(G74,0)</f>
        <v>0</v>
      </c>
      <c r="P737" s="284">
        <f>IF(G77&gt;0,ROUND(G77,0),0)</f>
        <v>0</v>
      </c>
      <c r="Q737" s="284">
        <f>IF(G78&gt;0,ROUND(G78,0),0)</f>
        <v>0</v>
      </c>
      <c r="R737" s="284">
        <f>IF(G79&gt;0,ROUND(G79,0),0)</f>
        <v>0</v>
      </c>
      <c r="S737" s="284">
        <f>IF(G80&gt;0,ROUND(G80,0),0)</f>
        <v>0</v>
      </c>
      <c r="T737" s="287">
        <f>IF(G81&gt;0,ROUND(G81,2),0)</f>
        <v>0</v>
      </c>
      <c r="U737" s="284"/>
      <c r="X737" s="284"/>
      <c r="Y737" s="284"/>
      <c r="Z737" s="284" t="e">
        <f t="shared" si="0"/>
        <v>#DIV/0!</v>
      </c>
    </row>
    <row r="738" spans="1:26" ht="12.65" customHeight="1" x14ac:dyDescent="0.3">
      <c r="A738" s="209" t="str">
        <f>RIGHT($C$84,3)&amp;"*"&amp;RIGHT($C$83,4)&amp;"*"&amp;H$55&amp;"*"&amp;"A"</f>
        <v>pus*020*6140*A</v>
      </c>
      <c r="B738" s="284">
        <f>ROUND(H59,0)</f>
        <v>0</v>
      </c>
      <c r="C738" s="287">
        <f>ROUND(H60,2)</f>
        <v>0</v>
      </c>
      <c r="D738" s="284">
        <f>ROUND(H61,0)</f>
        <v>0</v>
      </c>
      <c r="E738" s="284">
        <f>ROUND(H62,0)</f>
        <v>0</v>
      </c>
      <c r="F738" s="284">
        <f>ROUND(H63,0)</f>
        <v>0</v>
      </c>
      <c r="G738" s="284">
        <f>ROUND(H64,0)</f>
        <v>0</v>
      </c>
      <c r="H738" s="284">
        <f>ROUND(H65,0)</f>
        <v>0</v>
      </c>
      <c r="I738" s="284">
        <f>ROUND(H66,0)</f>
        <v>0</v>
      </c>
      <c r="J738" s="284">
        <f>ROUND(H67,0)</f>
        <v>0</v>
      </c>
      <c r="K738" s="284">
        <f>ROUND(H68,0)</f>
        <v>0</v>
      </c>
      <c r="L738" s="284">
        <f>ROUND(H70,0)</f>
        <v>0</v>
      </c>
      <c r="M738" s="284">
        <f>ROUND(H71,0)</f>
        <v>0</v>
      </c>
      <c r="N738" s="284">
        <f>ROUND(H76,0)</f>
        <v>0</v>
      </c>
      <c r="O738" s="284">
        <f>ROUND(H74,0)</f>
        <v>0</v>
      </c>
      <c r="P738" s="284">
        <f>IF(H77&gt;0,ROUND(H77,0),0)</f>
        <v>0</v>
      </c>
      <c r="Q738" s="284">
        <f>IF(H78&gt;0,ROUND(H78,0),0)</f>
        <v>0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 t="e">
        <f t="shared" si="0"/>
        <v>#DIV/0!</v>
      </c>
    </row>
    <row r="739" spans="1:26" ht="12.65" customHeight="1" x14ac:dyDescent="0.3">
      <c r="A739" s="209" t="str">
        <f>RIGHT($C$84,3)&amp;"*"&amp;RIGHT($C$83,4)&amp;"*"&amp;I$55&amp;"*"&amp;"A"</f>
        <v>pus*020*6150*A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 t="e">
        <f t="shared" si="0"/>
        <v>#DIV/0!</v>
      </c>
    </row>
    <row r="740" spans="1:26" ht="12.65" customHeight="1" x14ac:dyDescent="0.3">
      <c r="A740" s="209" t="str">
        <f>RIGHT($C$84,3)&amp;"*"&amp;RIGHT($C$83,4)&amp;"*"&amp;J$55&amp;"*"&amp;"A"</f>
        <v>pus*020*6170*A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>
        <f>ROUND(J67,0)</f>
        <v>0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 t="e">
        <f t="shared" si="0"/>
        <v>#DIV/0!</v>
      </c>
    </row>
    <row r="741" spans="1:26" ht="12.65" customHeight="1" x14ac:dyDescent="0.3">
      <c r="A741" s="209" t="str">
        <f>RIGHT($C$84,3)&amp;"*"&amp;RIGHT($C$83,4)&amp;"*"&amp;K$55&amp;"*"&amp;"A"</f>
        <v>pus*020*6200*A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 t="e">
        <f t="shared" si="0"/>
        <v>#DIV/0!</v>
      </c>
    </row>
    <row r="742" spans="1:26" ht="12.65" customHeight="1" x14ac:dyDescent="0.3">
      <c r="A742" s="209" t="str">
        <f>RIGHT($C$84,3)&amp;"*"&amp;RIGHT($C$83,4)&amp;"*"&amp;L$55&amp;"*"&amp;"A"</f>
        <v>pus*020*6210*A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 t="e">
        <f t="shared" si="0"/>
        <v>#DIV/0!</v>
      </c>
    </row>
    <row r="743" spans="1:26" ht="12.65" customHeight="1" x14ac:dyDescent="0.3">
      <c r="A743" s="209" t="str">
        <f>RIGHT($C$84,3)&amp;"*"&amp;RIGHT($C$83,4)&amp;"*"&amp;M$55&amp;"*"&amp;"A"</f>
        <v>pus*020*6330*A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 t="e">
        <f t="shared" si="0"/>
        <v>#DIV/0!</v>
      </c>
    </row>
    <row r="744" spans="1:26" ht="12.65" customHeight="1" x14ac:dyDescent="0.3">
      <c r="A744" s="209" t="str">
        <f>RIGHT($C$84,3)&amp;"*"&amp;RIGHT($C$83,4)&amp;"*"&amp;N$55&amp;"*"&amp;"A"</f>
        <v>pus*020*6400*A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 t="e">
        <f t="shared" si="0"/>
        <v>#DIV/0!</v>
      </c>
    </row>
    <row r="745" spans="1:26" ht="12.65" customHeight="1" x14ac:dyDescent="0.3">
      <c r="A745" s="209" t="str">
        <f>RIGHT($C$84,3)&amp;"*"&amp;RIGHT($C$83,4)&amp;"*"&amp;O$55&amp;"*"&amp;"A"</f>
        <v>pus*020*7010*A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>
        <f>ROUND(O62,0)</f>
        <v>0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>
        <f>ROUND(O67,0)</f>
        <v>0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 t="e">
        <f t="shared" si="0"/>
        <v>#DIV/0!</v>
      </c>
    </row>
    <row r="746" spans="1:26" ht="12.65" customHeight="1" x14ac:dyDescent="0.3">
      <c r="A746" s="209" t="str">
        <f>RIGHT($C$84,3)&amp;"*"&amp;RIGHT($C$83,4)&amp;"*"&amp;P$55&amp;"*"&amp;"A"</f>
        <v>pus*020*7020*A</v>
      </c>
      <c r="B746" s="284">
        <f>ROUND(P59,0)</f>
        <v>887719</v>
      </c>
      <c r="C746" s="287">
        <f>ROUND(P60,2)</f>
        <v>33.299999999999997</v>
      </c>
      <c r="D746" s="284">
        <f>ROUND(P61,0)</f>
        <v>2724750</v>
      </c>
      <c r="E746" s="284">
        <f>ROUND(P62,0)</f>
        <v>1177054</v>
      </c>
      <c r="F746" s="284">
        <f>ROUND(P63,0)</f>
        <v>150906</v>
      </c>
      <c r="G746" s="284">
        <f>ROUND(P64,0)</f>
        <v>7333978</v>
      </c>
      <c r="H746" s="284">
        <f>ROUND(P65,0)</f>
        <v>50192</v>
      </c>
      <c r="I746" s="284">
        <f>ROUND(P66,0)</f>
        <v>358070</v>
      </c>
      <c r="J746" s="284">
        <f>ROUND(P67,0)</f>
        <v>688385</v>
      </c>
      <c r="K746" s="284">
        <f>ROUND(P68,0)</f>
        <v>16825</v>
      </c>
      <c r="L746" s="284">
        <f>ROUND(P70,0)</f>
        <v>0</v>
      </c>
      <c r="M746" s="284">
        <f>ROUND(P71,0)</f>
        <v>12789202</v>
      </c>
      <c r="N746" s="284">
        <f>ROUND(P76,0)</f>
        <v>19488</v>
      </c>
      <c r="O746" s="284">
        <f>ROUND(P74,0)</f>
        <v>12469705</v>
      </c>
      <c r="P746" s="284">
        <f>IF(P77&gt;0,ROUND(P77,0),0)</f>
        <v>0</v>
      </c>
      <c r="Q746" s="284">
        <f>IF(P78&gt;0,ROUND(P78,0),0)</f>
        <v>0</v>
      </c>
      <c r="R746" s="284">
        <f>IF(P79&gt;0,ROUND(P79,0),0)</f>
        <v>78331</v>
      </c>
      <c r="S746" s="284">
        <f>IF(P80&gt;0,ROUND(P80,0),0)</f>
        <v>14</v>
      </c>
      <c r="T746" s="287">
        <f>IF(P81&gt;0,ROUND(P81,2),0)</f>
        <v>0</v>
      </c>
      <c r="U746" s="284"/>
      <c r="X746" s="284"/>
      <c r="Y746" s="284"/>
      <c r="Z746" s="284" t="e">
        <f t="shared" si="0"/>
        <v>#DIV/0!</v>
      </c>
    </row>
    <row r="747" spans="1:26" ht="12.65" customHeight="1" x14ac:dyDescent="0.3">
      <c r="A747" s="209" t="str">
        <f>RIGHT($C$84,3)&amp;"*"&amp;RIGHT($C$83,4)&amp;"*"&amp;Q$55&amp;"*"&amp;"A"</f>
        <v>pus*020*7030*A</v>
      </c>
      <c r="B747" s="284">
        <f>ROUND(Q59,0)</f>
        <v>407529</v>
      </c>
      <c r="C747" s="287">
        <f>ROUND(Q60,2)</f>
        <v>20.5</v>
      </c>
      <c r="D747" s="284">
        <f>ROUND(Q61,0)</f>
        <v>2003331</v>
      </c>
      <c r="E747" s="284">
        <f>ROUND(Q62,0)</f>
        <v>862965</v>
      </c>
      <c r="F747" s="284">
        <f>ROUND(Q63,0)</f>
        <v>0</v>
      </c>
      <c r="G747" s="284">
        <f>ROUND(Q64,0)</f>
        <v>308918</v>
      </c>
      <c r="H747" s="284">
        <f>ROUND(Q65,0)</f>
        <v>274</v>
      </c>
      <c r="I747" s="284">
        <f>ROUND(Q66,0)</f>
        <v>83700</v>
      </c>
      <c r="J747" s="284">
        <f>ROUND(Q67,0)</f>
        <v>39777</v>
      </c>
      <c r="K747" s="284">
        <f>ROUND(Q68,0)</f>
        <v>0</v>
      </c>
      <c r="L747" s="284">
        <f>ROUND(Q70,0)</f>
        <v>0</v>
      </c>
      <c r="M747" s="284">
        <f>ROUND(Q71,0)</f>
        <v>3315122</v>
      </c>
      <c r="N747" s="284">
        <f>ROUND(Q76,0)</f>
        <v>9402</v>
      </c>
      <c r="O747" s="284">
        <f>ROUND(Q74,0)</f>
        <v>5349250</v>
      </c>
      <c r="P747" s="284">
        <f>IF(Q77&gt;0,ROUND(Q77,0),0)</f>
        <v>0</v>
      </c>
      <c r="Q747" s="284">
        <f>IF(Q78&gt;0,ROUND(Q78,0),0)</f>
        <v>0</v>
      </c>
      <c r="R747" s="284">
        <f>IF(Q79&gt;0,ROUND(Q79,0),0)</f>
        <v>0</v>
      </c>
      <c r="S747" s="284">
        <f>IF(Q80&gt;0,ROUND(Q80,0),0)</f>
        <v>15</v>
      </c>
      <c r="T747" s="287">
        <f>IF(Q81&gt;0,ROUND(Q81,2),0)</f>
        <v>0</v>
      </c>
      <c r="U747" s="284"/>
      <c r="X747" s="284"/>
      <c r="Y747" s="284"/>
      <c r="Z747" s="284" t="e">
        <f t="shared" si="0"/>
        <v>#DIV/0!</v>
      </c>
    </row>
    <row r="748" spans="1:26" ht="12.65" customHeight="1" x14ac:dyDescent="0.3">
      <c r="A748" s="209" t="str">
        <f>RIGHT($C$84,3)&amp;"*"&amp;RIGHT($C$83,4)&amp;"*"&amp;R$55&amp;"*"&amp;"A"</f>
        <v>pus*020*7040*A</v>
      </c>
      <c r="B748" s="284">
        <f>ROUND(R59,0)</f>
        <v>435517</v>
      </c>
      <c r="C748" s="287">
        <f>ROUND(R60,2)</f>
        <v>18.559999999999999</v>
      </c>
      <c r="D748" s="284">
        <f>ROUND(R61,0)</f>
        <v>3234499</v>
      </c>
      <c r="E748" s="284">
        <f>ROUND(R62,0)</f>
        <v>1407853</v>
      </c>
      <c r="F748" s="284">
        <f>ROUND(R63,0)</f>
        <v>0</v>
      </c>
      <c r="G748" s="284">
        <f>ROUND(R64,0)</f>
        <v>295001</v>
      </c>
      <c r="H748" s="284">
        <f>ROUND(R65,0)</f>
        <v>2867</v>
      </c>
      <c r="I748" s="284">
        <f>ROUND(R66,0)</f>
        <v>7438</v>
      </c>
      <c r="J748" s="284">
        <f>ROUND(R67,0)</f>
        <v>22518</v>
      </c>
      <c r="K748" s="284">
        <f>ROUND(R68,0)</f>
        <v>152</v>
      </c>
      <c r="L748" s="284">
        <f>ROUND(R70,0)</f>
        <v>0</v>
      </c>
      <c r="M748" s="284">
        <f>ROUND(R71,0)</f>
        <v>5019435</v>
      </c>
      <c r="N748" s="284">
        <f>ROUND(R76,0)</f>
        <v>6833</v>
      </c>
      <c r="O748" s="284">
        <f>ROUND(R74,0)</f>
        <v>933482</v>
      </c>
      <c r="P748" s="284">
        <f>IF(R77&gt;0,ROUND(R77,0),0)</f>
        <v>0</v>
      </c>
      <c r="Q748" s="284">
        <f>IF(R78&gt;0,ROUND(R78,0),0)</f>
        <v>0</v>
      </c>
      <c r="R748" s="284">
        <f>IF(R79&gt;0,ROUND(R79,0),0)</f>
        <v>0</v>
      </c>
      <c r="S748" s="284">
        <f>IF(R80&gt;0,ROUND(R80,0),0)</f>
        <v>4</v>
      </c>
      <c r="T748" s="287">
        <f>IF(R81&gt;0,ROUND(R81,2),0)</f>
        <v>0</v>
      </c>
      <c r="U748" s="284"/>
      <c r="X748" s="284"/>
      <c r="Y748" s="284"/>
      <c r="Z748" s="284" t="e">
        <f t="shared" si="0"/>
        <v>#DIV/0!</v>
      </c>
    </row>
    <row r="749" spans="1:26" ht="12.65" customHeight="1" x14ac:dyDescent="0.3">
      <c r="A749" s="209" t="str">
        <f>RIGHT($C$84,3)&amp;"*"&amp;RIGHT($C$83,4)&amp;"*"&amp;S$55&amp;"*"&amp;"A"</f>
        <v>pus*020*7050*A</v>
      </c>
      <c r="B749" s="284"/>
      <c r="C749" s="287">
        <f>ROUND(S60,2)</f>
        <v>11.4</v>
      </c>
      <c r="D749" s="284">
        <f>ROUND(S61,0)</f>
        <v>477369</v>
      </c>
      <c r="E749" s="284">
        <f>ROUND(S62,0)</f>
        <v>202594</v>
      </c>
      <c r="F749" s="284">
        <f>ROUND(S63,0)</f>
        <v>0</v>
      </c>
      <c r="G749" s="284">
        <f>ROUND(S64,0)</f>
        <v>207192</v>
      </c>
      <c r="H749" s="284">
        <f>ROUND(S65,0)</f>
        <v>735</v>
      </c>
      <c r="I749" s="284">
        <f>ROUND(S66,0)</f>
        <v>337390</v>
      </c>
      <c r="J749" s="284">
        <f>ROUND(S67,0)</f>
        <v>50273</v>
      </c>
      <c r="K749" s="284">
        <f>ROUND(S68,0)</f>
        <v>0</v>
      </c>
      <c r="L749" s="284">
        <f>ROUND(S70,0)</f>
        <v>0</v>
      </c>
      <c r="M749" s="284">
        <f>ROUND(S71,0)</f>
        <v>1282980</v>
      </c>
      <c r="N749" s="284">
        <f>ROUND(S76,0)</f>
        <v>5427</v>
      </c>
      <c r="O749" s="284">
        <f>ROUND(S74,0)</f>
        <v>0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147281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 t="e">
        <f t="shared" si="0"/>
        <v>#DIV/0!</v>
      </c>
    </row>
    <row r="750" spans="1:26" ht="12.65" customHeight="1" x14ac:dyDescent="0.3">
      <c r="A750" s="209" t="str">
        <f>RIGHT($C$84,3)&amp;"*"&amp;RIGHT($C$83,4)&amp;"*"&amp;T$55&amp;"*"&amp;"A"</f>
        <v>pus*020*7060*A</v>
      </c>
      <c r="B750" s="284"/>
      <c r="C750" s="287">
        <f>ROUND(T60,2)</f>
        <v>0</v>
      </c>
      <c r="D750" s="284">
        <f>ROUND(T61,0)</f>
        <v>0</v>
      </c>
      <c r="E750" s="284">
        <f>ROUND(T62,0)</f>
        <v>0</v>
      </c>
      <c r="F750" s="284">
        <f>ROUND(T63,0)</f>
        <v>0</v>
      </c>
      <c r="G750" s="284">
        <f>ROUND(T64,0)</f>
        <v>0</v>
      </c>
      <c r="H750" s="284">
        <f>ROUND(T65,0)</f>
        <v>0</v>
      </c>
      <c r="I750" s="284">
        <f>ROUND(T66,0)</f>
        <v>0</v>
      </c>
      <c r="J750" s="284">
        <f>ROUND(T67,0)</f>
        <v>0</v>
      </c>
      <c r="K750" s="284">
        <f>ROUND(T68,0)</f>
        <v>0</v>
      </c>
      <c r="L750" s="284">
        <f>ROUND(T70,0)</f>
        <v>0</v>
      </c>
      <c r="M750" s="284">
        <f>ROUND(T71,0)</f>
        <v>0</v>
      </c>
      <c r="N750" s="284">
        <f>ROUND(T76,0)</f>
        <v>0</v>
      </c>
      <c r="O750" s="284">
        <f>ROUND(T74,0)</f>
        <v>0</v>
      </c>
      <c r="P750" s="284">
        <f>IF(T77&gt;0,ROUND(T77,0),0)</f>
        <v>2340</v>
      </c>
      <c r="Q750" s="284">
        <f>IF(T78&gt;0,ROUND(T78,0),0)</f>
        <v>0</v>
      </c>
      <c r="R750" s="284">
        <f>IF(T79&gt;0,ROUND(T79,0),0)</f>
        <v>0</v>
      </c>
      <c r="S750" s="284">
        <f>IF(T80&gt;0,ROUND(T80,0),0)</f>
        <v>0</v>
      </c>
      <c r="T750" s="287">
        <f>IF(T81&gt;0,ROUND(T81,2),0)</f>
        <v>0</v>
      </c>
      <c r="U750" s="284"/>
      <c r="X750" s="284"/>
      <c r="Y750" s="284"/>
      <c r="Z750" s="284" t="e">
        <f t="shared" si="0"/>
        <v>#DIV/0!</v>
      </c>
    </row>
    <row r="751" spans="1:26" ht="12.65" customHeight="1" x14ac:dyDescent="0.3">
      <c r="A751" s="209" t="str">
        <f>RIGHT($C$84,3)&amp;"*"&amp;RIGHT($C$83,4)&amp;"*"&amp;U$55&amp;"*"&amp;"A"</f>
        <v>pus*020*7070*A</v>
      </c>
      <c r="B751" s="284">
        <f>ROUND(U59,0)</f>
        <v>0</v>
      </c>
      <c r="C751" s="287">
        <f>ROUND(U60,2)</f>
        <v>34.56</v>
      </c>
      <c r="D751" s="284">
        <f>ROUND(U61,0)</f>
        <v>2603577</v>
      </c>
      <c r="E751" s="284">
        <f>ROUND(U62,0)</f>
        <v>1127516</v>
      </c>
      <c r="F751" s="284">
        <f>ROUND(U63,0)</f>
        <v>75329</v>
      </c>
      <c r="G751" s="284">
        <f>ROUND(U64,0)</f>
        <v>1615764</v>
      </c>
      <c r="H751" s="284">
        <f>ROUND(U65,0)</f>
        <v>25550</v>
      </c>
      <c r="I751" s="284">
        <f>ROUND(U66,0)</f>
        <v>2513988</v>
      </c>
      <c r="J751" s="284">
        <f>ROUND(U67,0)</f>
        <v>63647</v>
      </c>
      <c r="K751" s="284">
        <f>ROUND(U68,0)</f>
        <v>0</v>
      </c>
      <c r="L751" s="284">
        <f>ROUND(U70,0)</f>
        <v>0</v>
      </c>
      <c r="M751" s="284">
        <f>ROUND(U71,0)</f>
        <v>8128921</v>
      </c>
      <c r="N751" s="284">
        <f>ROUND(U76,0)</f>
        <v>11654</v>
      </c>
      <c r="O751" s="284">
        <f>ROUND(U74,0)</f>
        <v>3082979</v>
      </c>
      <c r="P751" s="284">
        <f>IF(U77&gt;0,ROUND(U77,0),0)</f>
        <v>0</v>
      </c>
      <c r="Q751" s="284">
        <f>IF(U78&gt;0,ROUND(U78,0),0)</f>
        <v>0</v>
      </c>
      <c r="R751" s="284">
        <f>IF(U79&gt;0,ROUND(U79,0),0)</f>
        <v>61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 t="e">
        <f t="shared" si="0"/>
        <v>#DIV/0!</v>
      </c>
    </row>
    <row r="752" spans="1:26" ht="12.65" customHeight="1" x14ac:dyDescent="0.3">
      <c r="A752" s="209" t="str">
        <f>RIGHT($C$84,3)&amp;"*"&amp;RIGHT($C$83,4)&amp;"*"&amp;V$55&amp;"*"&amp;"A"</f>
        <v>pus*020*7110*A</v>
      </c>
      <c r="B752" s="284">
        <f>ROUND(V59,0)</f>
        <v>0</v>
      </c>
      <c r="C752" s="287">
        <f>ROUND(V60,2)</f>
        <v>0</v>
      </c>
      <c r="D752" s="284">
        <f>ROUND(V61,0)</f>
        <v>0</v>
      </c>
      <c r="E752" s="284">
        <f>ROUND(V62,0)</f>
        <v>0</v>
      </c>
      <c r="F752" s="284">
        <f>ROUND(V63,0)</f>
        <v>0</v>
      </c>
      <c r="G752" s="284">
        <f>ROUND(V64,0)</f>
        <v>0</v>
      </c>
      <c r="H752" s="284">
        <f>ROUND(V65,0)</f>
        <v>0</v>
      </c>
      <c r="I752" s="284">
        <f>ROUND(V66,0)</f>
        <v>0</v>
      </c>
      <c r="J752" s="284">
        <f>ROUND(V67,0)</f>
        <v>0</v>
      </c>
      <c r="K752" s="284">
        <f>ROUND(V68,0)</f>
        <v>0</v>
      </c>
      <c r="L752" s="284">
        <f>ROUND(V70,0)</f>
        <v>0</v>
      </c>
      <c r="M752" s="284">
        <f>ROUND(V71,0)</f>
        <v>0</v>
      </c>
      <c r="N752" s="284">
        <f>ROUND(V76,0)</f>
        <v>0</v>
      </c>
      <c r="O752" s="284">
        <f>ROUND(V74,0)</f>
        <v>0</v>
      </c>
      <c r="P752" s="284">
        <f>IF(V77&gt;0,ROUND(V77,0),0)</f>
        <v>0</v>
      </c>
      <c r="Q752" s="284">
        <f>IF(V78&gt;0,ROUND(V78,0),0)</f>
        <v>0</v>
      </c>
      <c r="R752" s="284">
        <f>IF(V79&gt;0,ROUND(V79,0),0)</f>
        <v>0</v>
      </c>
      <c r="S752" s="284">
        <f>IF(V80&gt;0,ROUND(V80,0),0)</f>
        <v>0</v>
      </c>
      <c r="T752" s="287">
        <f>IF(V81&gt;0,ROUND(V81,2),0)</f>
        <v>0</v>
      </c>
      <c r="U752" s="284"/>
      <c r="X752" s="284"/>
      <c r="Y752" s="284"/>
      <c r="Z752" s="284" t="e">
        <f t="shared" si="0"/>
        <v>#DIV/0!</v>
      </c>
    </row>
    <row r="753" spans="1:26" ht="12.65" customHeight="1" x14ac:dyDescent="0.3">
      <c r="A753" s="209" t="str">
        <f>RIGHT($C$84,3)&amp;"*"&amp;RIGHT($C$83,4)&amp;"*"&amp;W$55&amp;"*"&amp;"A"</f>
        <v>pus*020*7120*A</v>
      </c>
      <c r="B753" s="284">
        <f>ROUND(W59,0)</f>
        <v>0</v>
      </c>
      <c r="C753" s="287">
        <f>ROUND(W60,2)</f>
        <v>5.68</v>
      </c>
      <c r="D753" s="284">
        <f>ROUND(W61,0)</f>
        <v>634090</v>
      </c>
      <c r="E753" s="284">
        <f>ROUND(W62,0)</f>
        <v>273410</v>
      </c>
      <c r="F753" s="284">
        <f>ROUND(W63,0)</f>
        <v>2570</v>
      </c>
      <c r="G753" s="284">
        <f>ROUND(W64,0)</f>
        <v>46616</v>
      </c>
      <c r="H753" s="284">
        <f>ROUND(W65,0)</f>
        <v>136</v>
      </c>
      <c r="I753" s="284">
        <f>ROUND(W66,0)</f>
        <v>521225</v>
      </c>
      <c r="J753" s="284">
        <f>ROUND(W67,0)</f>
        <v>511174</v>
      </c>
      <c r="K753" s="284">
        <f>ROUND(W68,0)</f>
        <v>0</v>
      </c>
      <c r="L753" s="284">
        <f>ROUND(W70,0)</f>
        <v>0</v>
      </c>
      <c r="M753" s="284">
        <f>ROUND(W71,0)</f>
        <v>2002505</v>
      </c>
      <c r="N753" s="284">
        <f>ROUND(W76,0)</f>
        <v>3673</v>
      </c>
      <c r="O753" s="284">
        <f>ROUND(W74,0)</f>
        <v>3274776</v>
      </c>
      <c r="P753" s="284">
        <f>IF(W77&gt;0,ROUND(W77,0),0)</f>
        <v>0</v>
      </c>
      <c r="Q753" s="284">
        <f>IF(W78&gt;0,ROUND(W78,0),0)</f>
        <v>0</v>
      </c>
      <c r="R753" s="284">
        <f>IF(W79&gt;0,ROUND(W79,0),0)</f>
        <v>0</v>
      </c>
      <c r="S753" s="284">
        <f>IF(W80&gt;0,ROUND(W80,0),0)</f>
        <v>0</v>
      </c>
      <c r="T753" s="287">
        <f>IF(W81&gt;0,ROUND(W81,2),0)</f>
        <v>0</v>
      </c>
      <c r="U753" s="284"/>
      <c r="X753" s="284"/>
      <c r="Y753" s="284"/>
      <c r="Z753" s="284" t="e">
        <f t="shared" si="0"/>
        <v>#DIV/0!</v>
      </c>
    </row>
    <row r="754" spans="1:26" ht="12.65" customHeight="1" x14ac:dyDescent="0.3">
      <c r="A754" s="209" t="str">
        <f>RIGHT($C$84,3)&amp;"*"&amp;RIGHT($C$83,4)&amp;"*"&amp;X$55&amp;"*"&amp;"A"</f>
        <v>pus*020*7130*A</v>
      </c>
      <c r="B754" s="284">
        <f>ROUND(X59,0)</f>
        <v>0</v>
      </c>
      <c r="C754" s="287">
        <f>ROUND(X60,2)</f>
        <v>6.02</v>
      </c>
      <c r="D754" s="284">
        <f>ROUND(X61,0)</f>
        <v>667850</v>
      </c>
      <c r="E754" s="284">
        <f>ROUND(X62,0)</f>
        <v>289203</v>
      </c>
      <c r="F754" s="284">
        <f>ROUND(X63,0)</f>
        <v>19528</v>
      </c>
      <c r="G754" s="284">
        <f>ROUND(X64,0)</f>
        <v>166055</v>
      </c>
      <c r="H754" s="284">
        <f>ROUND(X65,0)</f>
        <v>0</v>
      </c>
      <c r="I754" s="284">
        <f>ROUND(X66,0)</f>
        <v>19528</v>
      </c>
      <c r="J754" s="284">
        <f>ROUND(X67,0)</f>
        <v>31583</v>
      </c>
      <c r="K754" s="284">
        <f>ROUND(X68,0)</f>
        <v>0</v>
      </c>
      <c r="L754" s="284">
        <f>ROUND(X70,0)</f>
        <v>0</v>
      </c>
      <c r="M754" s="284">
        <f>ROUND(X71,0)</f>
        <v>1196548</v>
      </c>
      <c r="N754" s="284">
        <f>ROUND(X76,0)</f>
        <v>0</v>
      </c>
      <c r="O754" s="284">
        <f>ROUND(X74,0)</f>
        <v>4539090</v>
      </c>
      <c r="P754" s="284">
        <f>IF(X77&gt;0,ROUND(X77,0),0)</f>
        <v>0</v>
      </c>
      <c r="Q754" s="284">
        <f>IF(X78&gt;0,ROUND(X78,0),0)</f>
        <v>0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 t="e">
        <f t="shared" si="0"/>
        <v>#DIV/0!</v>
      </c>
    </row>
    <row r="755" spans="1:26" ht="12.65" customHeight="1" x14ac:dyDescent="0.3">
      <c r="A755" s="209" t="str">
        <f>RIGHT($C$84,3)&amp;"*"&amp;RIGHT($C$83,4)&amp;"*"&amp;Y$55&amp;"*"&amp;"A"</f>
        <v>pus*020*7140*A</v>
      </c>
      <c r="B755" s="284">
        <f>ROUND(Y59,0)</f>
        <v>0</v>
      </c>
      <c r="C755" s="287">
        <f>ROUND(Y60,2)</f>
        <v>41.26</v>
      </c>
      <c r="D755" s="284">
        <f>ROUND(Y61,0)</f>
        <v>3542533</v>
      </c>
      <c r="E755" s="284">
        <f>ROUND(Y62,0)</f>
        <v>1525318</v>
      </c>
      <c r="F755" s="284">
        <f>ROUND(Y63,0)</f>
        <v>1316860</v>
      </c>
      <c r="G755" s="284">
        <f>ROUND(Y64,0)</f>
        <v>1056660</v>
      </c>
      <c r="H755" s="284">
        <f>ROUND(Y65,0)</f>
        <v>693</v>
      </c>
      <c r="I755" s="284">
        <f>ROUND(Y66,0)</f>
        <v>1786630</v>
      </c>
      <c r="J755" s="284">
        <f>ROUND(Y67,0)</f>
        <v>544604</v>
      </c>
      <c r="K755" s="284">
        <f>ROUND(Y68,0)</f>
        <v>2564</v>
      </c>
      <c r="L755" s="284">
        <f>ROUND(Y70,0)</f>
        <v>0</v>
      </c>
      <c r="M755" s="284">
        <f>ROUND(Y71,0)</f>
        <v>9829959</v>
      </c>
      <c r="N755" s="284">
        <f>ROUND(Y76,0)</f>
        <v>33883</v>
      </c>
      <c r="O755" s="284">
        <f>ROUND(Y74,0)</f>
        <v>13463945</v>
      </c>
      <c r="P755" s="284">
        <f>IF(Y77&gt;0,ROUND(Y77,0),0)</f>
        <v>0</v>
      </c>
      <c r="Q755" s="284">
        <f>IF(Y78&gt;0,ROUND(Y78,0),0)</f>
        <v>0</v>
      </c>
      <c r="R755" s="284">
        <f>IF(Y79&gt;0,ROUND(Y79,0),0)</f>
        <v>112843</v>
      </c>
      <c r="S755" s="284">
        <f>IF(Y80&gt;0,ROUND(Y80,0),0)</f>
        <v>4</v>
      </c>
      <c r="T755" s="287">
        <f>IF(Y81&gt;0,ROUND(Y81,2),0)</f>
        <v>0</v>
      </c>
      <c r="U755" s="284"/>
      <c r="X755" s="284"/>
      <c r="Y755" s="284"/>
      <c r="Z755" s="284" t="e">
        <f t="shared" si="0"/>
        <v>#DIV/0!</v>
      </c>
    </row>
    <row r="756" spans="1:26" ht="12.65" customHeight="1" x14ac:dyDescent="0.3">
      <c r="A756" s="209" t="str">
        <f>RIGHT($C$84,3)&amp;"*"&amp;RIGHT($C$83,4)&amp;"*"&amp;Z$55&amp;"*"&amp;"A"</f>
        <v>pus*020*7150*A</v>
      </c>
      <c r="B756" s="284">
        <f>ROUND(Z59,0)</f>
        <v>0</v>
      </c>
      <c r="C756" s="287">
        <f>ROUND(Z60,2)</f>
        <v>0</v>
      </c>
      <c r="D756" s="284">
        <f>ROUND(Z61,0)</f>
        <v>0</v>
      </c>
      <c r="E756" s="284">
        <f>ROUND(Z62,0)</f>
        <v>0</v>
      </c>
      <c r="F756" s="284">
        <f>ROUND(Z63,0)</f>
        <v>0</v>
      </c>
      <c r="G756" s="284">
        <f>ROUND(Z64,0)</f>
        <v>0</v>
      </c>
      <c r="H756" s="284">
        <f>ROUND(Z65,0)</f>
        <v>0</v>
      </c>
      <c r="I756" s="284">
        <f>ROUND(Z66,0)</f>
        <v>0</v>
      </c>
      <c r="J756" s="284">
        <f>ROUND(Z67,0)</f>
        <v>0</v>
      </c>
      <c r="K756" s="284">
        <f>ROUND(Z68,0)</f>
        <v>0</v>
      </c>
      <c r="L756" s="284">
        <f>ROUND(Z70,0)</f>
        <v>0</v>
      </c>
      <c r="M756" s="284">
        <f>ROUND(Z71,0)</f>
        <v>0</v>
      </c>
      <c r="N756" s="284">
        <f>ROUND(Z76,0)</f>
        <v>0</v>
      </c>
      <c r="O756" s="284">
        <f>ROUND(Z74,0)</f>
        <v>0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0</v>
      </c>
      <c r="T756" s="287">
        <f>IF(Z81&gt;0,ROUND(Z81,2),0)</f>
        <v>0</v>
      </c>
      <c r="U756" s="284"/>
      <c r="X756" s="284"/>
      <c r="Y756" s="284"/>
      <c r="Z756" s="284" t="e">
        <f t="shared" si="0"/>
        <v>#DIV/0!</v>
      </c>
    </row>
    <row r="757" spans="1:26" ht="12.65" customHeight="1" x14ac:dyDescent="0.3">
      <c r="A757" s="209" t="str">
        <f>RIGHT($C$84,3)&amp;"*"&amp;RIGHT($C$83,4)&amp;"*"&amp;AA$55&amp;"*"&amp;"A"</f>
        <v>pus*020*7160*A</v>
      </c>
      <c r="B757" s="284">
        <f>ROUND(AA59,0)</f>
        <v>0</v>
      </c>
      <c r="C757" s="287">
        <f>ROUND(AA60,2)</f>
        <v>2.02</v>
      </c>
      <c r="D757" s="284">
        <f>ROUND(AA61,0)</f>
        <v>173479</v>
      </c>
      <c r="E757" s="284">
        <f>ROUND(AA62,0)</f>
        <v>75438</v>
      </c>
      <c r="F757" s="284">
        <f>ROUND(AA63,0)</f>
        <v>18868</v>
      </c>
      <c r="G757" s="284">
        <f>ROUND(AA64,0)</f>
        <v>455706</v>
      </c>
      <c r="H757" s="284">
        <f>ROUND(AA65,0)</f>
        <v>0</v>
      </c>
      <c r="I757" s="284">
        <f>ROUND(AA66,0)</f>
        <v>18868</v>
      </c>
      <c r="J757" s="284">
        <f>ROUND(AA67,0)</f>
        <v>665</v>
      </c>
      <c r="K757" s="284">
        <f>ROUND(AA68,0)</f>
        <v>0</v>
      </c>
      <c r="L757" s="284">
        <f>ROUND(AA70,0)</f>
        <v>0</v>
      </c>
      <c r="M757" s="284">
        <f>ROUND(AA71,0)</f>
        <v>779846</v>
      </c>
      <c r="N757" s="284">
        <f>ROUND(AA76,0)</f>
        <v>0</v>
      </c>
      <c r="O757" s="284">
        <f>ROUND(AA74,0)</f>
        <v>761503</v>
      </c>
      <c r="P757" s="284">
        <f>IF(AA77&gt;0,ROUND(AA77,0),0)</f>
        <v>0</v>
      </c>
      <c r="Q757" s="284">
        <f>IF(AA78&gt;0,ROUND(AA78,0),0)</f>
        <v>0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 t="e">
        <f t="shared" si="0"/>
        <v>#DIV/0!</v>
      </c>
    </row>
    <row r="758" spans="1:26" ht="12.65" customHeight="1" x14ac:dyDescent="0.3">
      <c r="A758" s="209" t="str">
        <f>RIGHT($C$84,3)&amp;"*"&amp;RIGHT($C$83,4)&amp;"*"&amp;AB$55&amp;"*"&amp;"A"</f>
        <v>pus*020*7170*A</v>
      </c>
      <c r="B758" s="284"/>
      <c r="C758" s="287">
        <f>ROUND(AB60,2)</f>
        <v>0</v>
      </c>
      <c r="D758" s="284">
        <f>ROUND(AB61,0)</f>
        <v>0</v>
      </c>
      <c r="E758" s="284">
        <f>ROUND(AB62,0)</f>
        <v>0</v>
      </c>
      <c r="F758" s="284">
        <f>ROUND(AB63,0)</f>
        <v>0</v>
      </c>
      <c r="G758" s="284">
        <f>ROUND(AB64,0)</f>
        <v>348798</v>
      </c>
      <c r="H758" s="284">
        <f>ROUND(AB65,0)</f>
        <v>1430</v>
      </c>
      <c r="I758" s="284">
        <f>ROUND(AB66,0)</f>
        <v>1488</v>
      </c>
      <c r="J758" s="284">
        <f>ROUND(AB67,0)</f>
        <v>94708</v>
      </c>
      <c r="K758" s="284">
        <f>ROUND(AB68,0)</f>
        <v>0</v>
      </c>
      <c r="L758" s="284">
        <f>ROUND(AB70,0)</f>
        <v>0</v>
      </c>
      <c r="M758" s="284">
        <f>ROUND(AB71,0)</f>
        <v>456205</v>
      </c>
      <c r="N758" s="284">
        <f>ROUND(AB76,0)</f>
        <v>4623</v>
      </c>
      <c r="O758" s="284">
        <f>ROUND(AB74,0)</f>
        <v>712391</v>
      </c>
      <c r="P758" s="284">
        <f>IF(AB77&gt;0,ROUND(AB77,0),0)</f>
        <v>0</v>
      </c>
      <c r="Q758" s="284">
        <f>IF(AB78&gt;0,ROUND(AB78,0),0)</f>
        <v>0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 t="e">
        <f t="shared" si="0"/>
        <v>#DIV/0!</v>
      </c>
    </row>
    <row r="759" spans="1:26" ht="12.65" customHeight="1" x14ac:dyDescent="0.3">
      <c r="A759" s="209" t="str">
        <f>RIGHT($C$84,3)&amp;"*"&amp;RIGHT($C$83,4)&amp;"*"&amp;AC$55&amp;"*"&amp;"A"</f>
        <v>pus*020*7180*A</v>
      </c>
      <c r="B759" s="284">
        <f>ROUND(AC59,0)</f>
        <v>0</v>
      </c>
      <c r="C759" s="287">
        <f>ROUND(AC60,2)</f>
        <v>2.96</v>
      </c>
      <c r="D759" s="284">
        <f>ROUND(AC61,0)</f>
        <v>292630</v>
      </c>
      <c r="E759" s="284">
        <f>ROUND(AC62,0)</f>
        <v>127511</v>
      </c>
      <c r="F759" s="284">
        <f>ROUND(AC63,0)</f>
        <v>0</v>
      </c>
      <c r="G759" s="284">
        <f>ROUND(AC64,0)</f>
        <v>45596</v>
      </c>
      <c r="H759" s="284">
        <f>ROUND(AC65,0)</f>
        <v>0</v>
      </c>
      <c r="I759" s="284">
        <f>ROUND(AC66,0)</f>
        <v>0</v>
      </c>
      <c r="J759" s="284">
        <f>ROUND(AC67,0)</f>
        <v>0</v>
      </c>
      <c r="K759" s="284">
        <f>ROUND(AC68,0)</f>
        <v>0</v>
      </c>
      <c r="L759" s="284">
        <f>ROUND(AC70,0)</f>
        <v>0</v>
      </c>
      <c r="M759" s="284">
        <f>ROUND(AC71,0)</f>
        <v>467375</v>
      </c>
      <c r="N759" s="284">
        <f>ROUND(AC76,0)</f>
        <v>743</v>
      </c>
      <c r="O759" s="284">
        <f>ROUND(AC74,0)</f>
        <v>95299</v>
      </c>
      <c r="P759" s="284">
        <f>IF(AC77&gt;0,ROUND(AC77,0),0)</f>
        <v>0</v>
      </c>
      <c r="Q759" s="284">
        <f>IF(AC78&gt;0,ROUND(AC78,0),0)</f>
        <v>0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 t="e">
        <f t="shared" si="0"/>
        <v>#DIV/0!</v>
      </c>
    </row>
    <row r="760" spans="1:26" ht="12.65" customHeight="1" x14ac:dyDescent="0.3">
      <c r="A760" s="209" t="str">
        <f>RIGHT($C$84,3)&amp;"*"&amp;RIGHT($C$83,4)&amp;"*"&amp;AD$55&amp;"*"&amp;"A"</f>
        <v>pus*020*7190*A</v>
      </c>
      <c r="B760" s="284">
        <f>ROUND(AD59,0)</f>
        <v>0</v>
      </c>
      <c r="C760" s="287">
        <f>ROUND(AD60,2)</f>
        <v>0</v>
      </c>
      <c r="D760" s="284">
        <f>ROUND(AD61,0)</f>
        <v>0</v>
      </c>
      <c r="E760" s="284">
        <f>ROUND(AD62,0)</f>
        <v>0</v>
      </c>
      <c r="F760" s="284">
        <f>ROUND(AD63,0)</f>
        <v>0</v>
      </c>
      <c r="G760" s="284">
        <f>ROUND(AD64,0)</f>
        <v>0</v>
      </c>
      <c r="H760" s="284">
        <f>ROUND(AD65,0)</f>
        <v>0</v>
      </c>
      <c r="I760" s="284">
        <f>ROUND(AD66,0)</f>
        <v>0</v>
      </c>
      <c r="J760" s="284">
        <f>ROUND(AD67,0)</f>
        <v>0</v>
      </c>
      <c r="K760" s="284">
        <f>ROUND(AD68,0)</f>
        <v>0</v>
      </c>
      <c r="L760" s="284">
        <f>ROUND(AD70,0)</f>
        <v>0</v>
      </c>
      <c r="M760" s="284">
        <f>ROUND(AD71,0)</f>
        <v>0</v>
      </c>
      <c r="N760" s="284">
        <f>ROUND(AD76,0)</f>
        <v>0</v>
      </c>
      <c r="O760" s="284">
        <f>ROUND(AD74,0)</f>
        <v>0</v>
      </c>
      <c r="P760" s="284">
        <f>IF(AD77&gt;0,ROUND(AD77,0),0)</f>
        <v>0</v>
      </c>
      <c r="Q760" s="284">
        <f>IF(AD78&gt;0,ROUND(AD78,0),0)</f>
        <v>0</v>
      </c>
      <c r="R760" s="284">
        <f>IF(AD79&gt;0,ROUND(AD79,0),0)</f>
        <v>0</v>
      </c>
      <c r="S760" s="284">
        <f>IF(AD80&gt;0,ROUND(AD80,0),0)</f>
        <v>0</v>
      </c>
      <c r="T760" s="287">
        <f>IF(AD81&gt;0,ROUND(AD81,2),0)</f>
        <v>0</v>
      </c>
      <c r="U760" s="284"/>
      <c r="X760" s="284"/>
      <c r="Y760" s="284"/>
      <c r="Z760" s="284" t="e">
        <f t="shared" si="0"/>
        <v>#DIV/0!</v>
      </c>
    </row>
    <row r="761" spans="1:26" ht="12.65" customHeight="1" x14ac:dyDescent="0.3">
      <c r="A761" s="209" t="str">
        <f>RIGHT($C$84,3)&amp;"*"&amp;RIGHT($C$83,4)&amp;"*"&amp;AE$55&amp;"*"&amp;"A"</f>
        <v>pus*020*7200*A</v>
      </c>
      <c r="B761" s="284">
        <f>ROUND(AE59,0)</f>
        <v>0</v>
      </c>
      <c r="C761" s="287">
        <f>ROUND(AE60,2)</f>
        <v>0</v>
      </c>
      <c r="D761" s="284">
        <f>ROUND(AE61,0)</f>
        <v>0</v>
      </c>
      <c r="E761" s="284">
        <f>ROUND(AE62,0)</f>
        <v>0</v>
      </c>
      <c r="F761" s="284">
        <f>ROUND(AE63,0)</f>
        <v>0</v>
      </c>
      <c r="G761" s="284">
        <f>ROUND(AE64,0)</f>
        <v>0</v>
      </c>
      <c r="H761" s="284">
        <f>ROUND(AE65,0)</f>
        <v>0</v>
      </c>
      <c r="I761" s="284">
        <f>ROUND(AE66,0)</f>
        <v>0</v>
      </c>
      <c r="J761" s="284">
        <f>ROUND(AE67,0)</f>
        <v>0</v>
      </c>
      <c r="K761" s="284">
        <f>ROUND(AE68,0)</f>
        <v>0</v>
      </c>
      <c r="L761" s="284">
        <f>ROUND(AE70,0)</f>
        <v>0</v>
      </c>
      <c r="M761" s="284">
        <f>ROUND(AE71,0)</f>
        <v>0</v>
      </c>
      <c r="N761" s="284">
        <f>ROUND(AE76,0)</f>
        <v>0</v>
      </c>
      <c r="O761" s="284">
        <f>ROUND(AE74,0)</f>
        <v>0</v>
      </c>
      <c r="P761" s="284">
        <f>IF(AE77&gt;0,ROUND(AE77,0),0)</f>
        <v>0</v>
      </c>
      <c r="Q761" s="284">
        <f>IF(AE78&gt;0,ROUND(AE78,0),0)</f>
        <v>0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 t="e">
        <f t="shared" si="0"/>
        <v>#DIV/0!</v>
      </c>
    </row>
    <row r="762" spans="1:26" ht="12.65" customHeight="1" x14ac:dyDescent="0.3">
      <c r="A762" s="209" t="str">
        <f>RIGHT($C$84,3)&amp;"*"&amp;RIGHT($C$83,4)&amp;"*"&amp;AF$55&amp;"*"&amp;"A"</f>
        <v>pus*020*7220*A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 t="e">
        <f t="shared" si="0"/>
        <v>#DIV/0!</v>
      </c>
    </row>
    <row r="763" spans="1:26" ht="12.65" customHeight="1" x14ac:dyDescent="0.3">
      <c r="A763" s="209" t="str">
        <f>RIGHT($C$84,3)&amp;"*"&amp;RIGHT($C$83,4)&amp;"*"&amp;AG$55&amp;"*"&amp;"A"</f>
        <v>pus*020*7230*A</v>
      </c>
      <c r="B763" s="284">
        <f>ROUND(AG59,0)</f>
        <v>32901</v>
      </c>
      <c r="C763" s="287">
        <f>ROUND(AG60,2)</f>
        <v>43.29</v>
      </c>
      <c r="D763" s="284">
        <f>ROUND(AG61,0)</f>
        <v>4435557</v>
      </c>
      <c r="E763" s="284">
        <f>ROUND(AG62,0)</f>
        <v>1902149</v>
      </c>
      <c r="F763" s="284">
        <f>ROUND(AG63,0)</f>
        <v>601</v>
      </c>
      <c r="G763" s="284">
        <f>ROUND(AG64,0)</f>
        <v>523365</v>
      </c>
      <c r="H763" s="284">
        <f>ROUND(AG65,0)</f>
        <v>6507</v>
      </c>
      <c r="I763" s="284">
        <f>ROUND(AG66,0)</f>
        <v>134457</v>
      </c>
      <c r="J763" s="284">
        <f>ROUND(AG67,0)</f>
        <v>45484</v>
      </c>
      <c r="K763" s="284">
        <f>ROUND(AG68,0)</f>
        <v>0</v>
      </c>
      <c r="L763" s="284">
        <f>ROUND(AG70,0)</f>
        <v>0</v>
      </c>
      <c r="M763" s="284">
        <f>ROUND(AG71,0)</f>
        <v>7105125</v>
      </c>
      <c r="N763" s="284">
        <f>ROUND(AG76,0)</f>
        <v>14792</v>
      </c>
      <c r="O763" s="284">
        <f>ROUND(AG74,0)</f>
        <v>3253410</v>
      </c>
      <c r="P763" s="284">
        <f>IF(AG77&gt;0,ROUND(AG77,0),0)</f>
        <v>252</v>
      </c>
      <c r="Q763" s="284">
        <f>IF(AG78&gt;0,ROUND(AG78,0),0)</f>
        <v>0</v>
      </c>
      <c r="R763" s="284">
        <f>IF(AG79&gt;0,ROUND(AG79,0),0)</f>
        <v>93114</v>
      </c>
      <c r="S763" s="284">
        <f>IF(AG80&gt;0,ROUND(AG80,0),0)</f>
        <v>25</v>
      </c>
      <c r="T763" s="287">
        <f>IF(AG81&gt;0,ROUND(AG81,2),0)</f>
        <v>0</v>
      </c>
      <c r="U763" s="284"/>
      <c r="X763" s="284"/>
      <c r="Y763" s="284"/>
      <c r="Z763" s="284" t="e">
        <f t="shared" si="0"/>
        <v>#DIV/0!</v>
      </c>
    </row>
    <row r="764" spans="1:26" ht="12.65" customHeight="1" x14ac:dyDescent="0.3">
      <c r="A764" s="209" t="str">
        <f>RIGHT($C$84,3)&amp;"*"&amp;RIGHT($C$83,4)&amp;"*"&amp;AH$55&amp;"*"&amp;"A"</f>
        <v>pus*020*7240*A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 t="e">
        <f t="shared" si="0"/>
        <v>#DIV/0!</v>
      </c>
    </row>
    <row r="765" spans="1:26" ht="12.65" customHeight="1" x14ac:dyDescent="0.3">
      <c r="A765" s="209" t="str">
        <f>RIGHT($C$84,3)&amp;"*"&amp;RIGHT($C$83,4)&amp;"*"&amp;AI$55&amp;"*"&amp;"A"</f>
        <v>pus*020*7250*A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>
        <f>ROUND(AI62,0)</f>
        <v>0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>
        <f>ROUND(AI67,0)</f>
        <v>0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 t="e">
        <f t="shared" si="0"/>
        <v>#DIV/0!</v>
      </c>
    </row>
    <row r="766" spans="1:26" ht="12.65" customHeight="1" x14ac:dyDescent="0.3">
      <c r="A766" s="209" t="str">
        <f>RIGHT($C$84,3)&amp;"*"&amp;RIGHT($C$83,4)&amp;"*"&amp;AJ$55&amp;"*"&amp;"A"</f>
        <v>pus*020*7260*A</v>
      </c>
      <c r="B766" s="284">
        <f>ROUND(AJ59,0)</f>
        <v>0</v>
      </c>
      <c r="C766" s="287">
        <f>ROUND(AJ60,2)</f>
        <v>0</v>
      </c>
      <c r="D766" s="284">
        <f>ROUND(AJ61,0)</f>
        <v>0</v>
      </c>
      <c r="E766" s="284">
        <f>ROUND(AJ62,0)</f>
        <v>0</v>
      </c>
      <c r="F766" s="284">
        <f>ROUND(AJ63,0)</f>
        <v>0</v>
      </c>
      <c r="G766" s="284">
        <f>ROUND(AJ64,0)</f>
        <v>0</v>
      </c>
      <c r="H766" s="284">
        <f>ROUND(AJ65,0)</f>
        <v>0</v>
      </c>
      <c r="I766" s="284">
        <f>ROUND(AJ66,0)</f>
        <v>0</v>
      </c>
      <c r="J766" s="284">
        <f>ROUND(AJ67,0)</f>
        <v>0</v>
      </c>
      <c r="K766" s="284">
        <f>ROUND(AJ68,0)</f>
        <v>0</v>
      </c>
      <c r="L766" s="284">
        <f>ROUND(AJ70,0)</f>
        <v>0</v>
      </c>
      <c r="M766" s="284">
        <f>ROUND(AJ71,0)</f>
        <v>0</v>
      </c>
      <c r="N766" s="284">
        <f>ROUND(AJ76,0)</f>
        <v>0</v>
      </c>
      <c r="O766" s="284">
        <f>ROUND(AJ74,0)</f>
        <v>0</v>
      </c>
      <c r="P766" s="284">
        <f>IF(AJ77&gt;0,ROUND(AJ77,0),0)</f>
        <v>0</v>
      </c>
      <c r="Q766" s="284">
        <f>IF(AJ78&gt;0,ROUND(AJ78,0),0)</f>
        <v>0</v>
      </c>
      <c r="R766" s="284">
        <f>IF(AJ79&gt;0,ROUND(AJ79,0),0)</f>
        <v>0</v>
      </c>
      <c r="S766" s="284">
        <f>IF(AJ80&gt;0,ROUND(AJ80,0),0)</f>
        <v>0</v>
      </c>
      <c r="T766" s="287">
        <f>IF(AJ81&gt;0,ROUND(AJ81,2),0)</f>
        <v>0</v>
      </c>
      <c r="U766" s="284"/>
      <c r="X766" s="284"/>
      <c r="Y766" s="284"/>
      <c r="Z766" s="284" t="e">
        <f t="shared" si="0"/>
        <v>#DIV/0!</v>
      </c>
    </row>
    <row r="767" spans="1:26" ht="12.65" customHeight="1" x14ac:dyDescent="0.3">
      <c r="A767" s="209" t="str">
        <f>RIGHT($C$84,3)&amp;"*"&amp;RIGHT($C$83,4)&amp;"*"&amp;AK$55&amp;"*"&amp;"A"</f>
        <v>pus*020*7310*A</v>
      </c>
      <c r="B767" s="284">
        <f>ROUND(AK59,0)</f>
        <v>0</v>
      </c>
      <c r="C767" s="287">
        <f>ROUND(AK60,2)</f>
        <v>0</v>
      </c>
      <c r="D767" s="284">
        <f>ROUND(AK61,0)</f>
        <v>0</v>
      </c>
      <c r="E767" s="284">
        <f>ROUND(AK62,0)</f>
        <v>0</v>
      </c>
      <c r="F767" s="284">
        <f>ROUND(AK63,0)</f>
        <v>0</v>
      </c>
      <c r="G767" s="284">
        <f>ROUND(AK64,0)</f>
        <v>0</v>
      </c>
      <c r="H767" s="284">
        <f>ROUND(AK65,0)</f>
        <v>0</v>
      </c>
      <c r="I767" s="284">
        <f>ROUND(AK66,0)</f>
        <v>0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0</v>
      </c>
      <c r="N767" s="284">
        <f>ROUND(AK76,0)</f>
        <v>0</v>
      </c>
      <c r="O767" s="284">
        <f>ROUND(AK74,0)</f>
        <v>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 t="e">
        <f t="shared" si="0"/>
        <v>#DIV/0!</v>
      </c>
    </row>
    <row r="768" spans="1:26" ht="12.65" customHeight="1" x14ac:dyDescent="0.3">
      <c r="A768" s="209" t="str">
        <f>RIGHT($C$84,3)&amp;"*"&amp;RIGHT($C$83,4)&amp;"*"&amp;AL$55&amp;"*"&amp;"A"</f>
        <v>pus*020*7320*A</v>
      </c>
      <c r="B768" s="284">
        <f>ROUND(AL59,0)</f>
        <v>0</v>
      </c>
      <c r="C768" s="287">
        <f>ROUND(AL60,2)</f>
        <v>0</v>
      </c>
      <c r="D768" s="284">
        <f>ROUND(AL61,0)</f>
        <v>0</v>
      </c>
      <c r="E768" s="284">
        <f>ROUND(AL62,0)</f>
        <v>0</v>
      </c>
      <c r="F768" s="284">
        <f>ROUND(AL63,0)</f>
        <v>0</v>
      </c>
      <c r="G768" s="284">
        <f>ROUND(AL64,0)</f>
        <v>0</v>
      </c>
      <c r="H768" s="284">
        <f>ROUND(AL65,0)</f>
        <v>0</v>
      </c>
      <c r="I768" s="284">
        <f>ROUND(AL66,0)</f>
        <v>0</v>
      </c>
      <c r="J768" s="284">
        <f>ROUND(AL67,0)</f>
        <v>0</v>
      </c>
      <c r="K768" s="284">
        <f>ROUND(AL68,0)</f>
        <v>0</v>
      </c>
      <c r="L768" s="284">
        <f>ROUND(AL70,0)</f>
        <v>0</v>
      </c>
      <c r="M768" s="284">
        <f>ROUND(AL71,0)</f>
        <v>0</v>
      </c>
      <c r="N768" s="284">
        <f>ROUND(AL76,0)</f>
        <v>0</v>
      </c>
      <c r="O768" s="284">
        <f>ROUND(AL74,0)</f>
        <v>0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 t="e">
        <f t="shared" si="0"/>
        <v>#DIV/0!</v>
      </c>
    </row>
    <row r="769" spans="1:26" ht="12.65" customHeight="1" x14ac:dyDescent="0.3">
      <c r="A769" s="209" t="str">
        <f>RIGHT($C$84,3)&amp;"*"&amp;RIGHT($C$83,4)&amp;"*"&amp;AM$55&amp;"*"&amp;"A"</f>
        <v>pus*020*7330*A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 t="e">
        <f t="shared" si="0"/>
        <v>#DIV/0!</v>
      </c>
    </row>
    <row r="770" spans="1:26" ht="12.65" customHeight="1" x14ac:dyDescent="0.3">
      <c r="A770" s="209" t="str">
        <f>RIGHT($C$84,3)&amp;"*"&amp;RIGHT($C$83,4)&amp;"*"&amp;AN$55&amp;"*"&amp;"A"</f>
        <v>pus*020*7340*A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 t="e">
        <f t="shared" si="0"/>
        <v>#DIV/0!</v>
      </c>
    </row>
    <row r="771" spans="1:26" ht="12.65" customHeight="1" x14ac:dyDescent="0.3">
      <c r="A771" s="209" t="str">
        <f>RIGHT($C$84,3)&amp;"*"&amp;RIGHT($C$83,4)&amp;"*"&amp;AO$55&amp;"*"&amp;"A"</f>
        <v>pus*020*7350*A</v>
      </c>
      <c r="B771" s="284">
        <f>ROUND(AO59,0)</f>
        <v>5172</v>
      </c>
      <c r="C771" s="287">
        <f>ROUND(AO60,2)</f>
        <v>1.72</v>
      </c>
      <c r="D771" s="284">
        <f>ROUND(AO61,0)</f>
        <v>191205</v>
      </c>
      <c r="E771" s="284">
        <f>ROUND(AO62,0)</f>
        <v>82712</v>
      </c>
      <c r="F771" s="284">
        <f>ROUND(AO63,0)</f>
        <v>0</v>
      </c>
      <c r="G771" s="284">
        <f>ROUND(AO64,0)</f>
        <v>256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274403</v>
      </c>
      <c r="N771" s="284">
        <f>ROUND(AO76,0)</f>
        <v>5958</v>
      </c>
      <c r="O771" s="284">
        <f>ROUND(AO74,0)</f>
        <v>4917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2</v>
      </c>
      <c r="T771" s="287">
        <f>IF(AO81&gt;0,ROUND(AO81,2),0)</f>
        <v>0</v>
      </c>
      <c r="U771" s="284"/>
      <c r="X771" s="284"/>
      <c r="Y771" s="284"/>
      <c r="Z771" s="284" t="e">
        <f t="shared" si="0"/>
        <v>#DIV/0!</v>
      </c>
    </row>
    <row r="772" spans="1:26" ht="12.65" customHeight="1" x14ac:dyDescent="0.3">
      <c r="A772" s="209" t="str">
        <f>RIGHT($C$84,3)&amp;"*"&amp;RIGHT($C$83,4)&amp;"*"&amp;AP$55&amp;"*"&amp;"A"</f>
        <v>pus*020*7380*A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>
        <f>ROUND(AP62,0)</f>
        <v>0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>
        <f>ROUND(AP67,0)</f>
        <v>0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 t="e">
        <f t="shared" si="0"/>
        <v>#DIV/0!</v>
      </c>
    </row>
    <row r="773" spans="1:26" ht="12.65" customHeight="1" x14ac:dyDescent="0.3">
      <c r="A773" s="209" t="str">
        <f>RIGHT($C$84,3)&amp;"*"&amp;RIGHT($C$83,4)&amp;"*"&amp;AQ$55&amp;"*"&amp;"A"</f>
        <v>pus*020*7390*A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 t="e">
        <f t="shared" si="0"/>
        <v>#DIV/0!</v>
      </c>
    </row>
    <row r="774" spans="1:26" ht="12.65" customHeight="1" x14ac:dyDescent="0.3">
      <c r="A774" s="209" t="str">
        <f>RIGHT($C$84,3)&amp;"*"&amp;RIGHT($C$83,4)&amp;"*"&amp;AR$55&amp;"*"&amp;"A"</f>
        <v>pus*020*7400*A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 t="e">
        <f t="shared" si="0"/>
        <v>#DIV/0!</v>
      </c>
    </row>
    <row r="775" spans="1:26" ht="12.65" customHeight="1" x14ac:dyDescent="0.3">
      <c r="A775" s="209" t="str">
        <f>RIGHT($C$84,3)&amp;"*"&amp;RIGHT($C$83,4)&amp;"*"&amp;AS$55&amp;"*"&amp;"A"</f>
        <v>pus*020*7410*A</v>
      </c>
      <c r="B775" s="284">
        <f>ROUND(AS59,0)</f>
        <v>0</v>
      </c>
      <c r="C775" s="287">
        <f>ROUND(AS60,2)</f>
        <v>0</v>
      </c>
      <c r="D775" s="284">
        <f>ROUND(AS61,0)</f>
        <v>0</v>
      </c>
      <c r="E775" s="284">
        <f>ROUND(AS62,0)</f>
        <v>0</v>
      </c>
      <c r="F775" s="284">
        <f>ROUND(AS63,0)</f>
        <v>0</v>
      </c>
      <c r="G775" s="284">
        <f>ROUND(AS64,0)</f>
        <v>0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0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 t="e">
        <f t="shared" si="0"/>
        <v>#DIV/0!</v>
      </c>
    </row>
    <row r="776" spans="1:26" ht="12.65" customHeight="1" x14ac:dyDescent="0.3">
      <c r="A776" s="209" t="str">
        <f>RIGHT($C$84,3)&amp;"*"&amp;RIGHT($C$83,4)&amp;"*"&amp;AT$55&amp;"*"&amp;"A"</f>
        <v>pus*020*7420*A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 t="e">
        <f t="shared" si="0"/>
        <v>#DIV/0!</v>
      </c>
    </row>
    <row r="777" spans="1:26" ht="12.65" customHeight="1" x14ac:dyDescent="0.3">
      <c r="A777" s="209" t="str">
        <f>RIGHT($C$84,3)&amp;"*"&amp;RIGHT($C$83,4)&amp;"*"&amp;AU$55&amp;"*"&amp;"A"</f>
        <v>pus*020*7430*A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 t="e">
        <f t="shared" si="0"/>
        <v>#DIV/0!</v>
      </c>
    </row>
    <row r="778" spans="1:26" ht="12.65" customHeight="1" x14ac:dyDescent="0.3">
      <c r="A778" s="209" t="str">
        <f>RIGHT($C$84,3)&amp;"*"&amp;RIGHT($C$83,4)&amp;"*"&amp;AV$55&amp;"*"&amp;"A"</f>
        <v>pus*020*7490*A</v>
      </c>
      <c r="B778" s="284"/>
      <c r="C778" s="287">
        <f>ROUND(AV60,2)</f>
        <v>0</v>
      </c>
      <c r="D778" s="284">
        <f>ROUND(AV61,0)</f>
        <v>0</v>
      </c>
      <c r="E778" s="284">
        <f>ROUND(AV62,0)</f>
        <v>0</v>
      </c>
      <c r="F778" s="284">
        <f>ROUND(AV63,0)</f>
        <v>0</v>
      </c>
      <c r="G778" s="284">
        <f>ROUND(AV64,0)</f>
        <v>0</v>
      </c>
      <c r="H778" s="284">
        <f>ROUND(AV65,0)</f>
        <v>0</v>
      </c>
      <c r="I778" s="284">
        <f>ROUND(AV66,0)</f>
        <v>0</v>
      </c>
      <c r="J778" s="284">
        <f>ROUND(AV67,0)</f>
        <v>0</v>
      </c>
      <c r="K778" s="284">
        <f>ROUND(AV68,0)</f>
        <v>0</v>
      </c>
      <c r="L778" s="284">
        <f>ROUND(AV70,0)</f>
        <v>0</v>
      </c>
      <c r="M778" s="284">
        <f>ROUND(AV71,0)</f>
        <v>0</v>
      </c>
      <c r="N778" s="284">
        <f>ROUND(AV76,0)</f>
        <v>0</v>
      </c>
      <c r="O778" s="284">
        <f>ROUND(AV74,0)</f>
        <v>0</v>
      </c>
      <c r="P778" s="284">
        <f>IF(AV77&gt;0,ROUND(AV77,0),0)</f>
        <v>524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0</v>
      </c>
      <c r="T778" s="287">
        <f>IF(AV81&gt;0,ROUND(AV81,2),0)</f>
        <v>0</v>
      </c>
      <c r="U778" s="284"/>
      <c r="X778" s="284"/>
      <c r="Y778" s="284"/>
      <c r="Z778" s="284" t="e">
        <f t="shared" si="0"/>
        <v>#DIV/0!</v>
      </c>
    </row>
    <row r="779" spans="1:26" ht="12.65" customHeight="1" x14ac:dyDescent="0.3">
      <c r="A779" s="209" t="str">
        <f>RIGHT($C$84,3)&amp;"*"&amp;RIGHT($C$83,4)&amp;"*"&amp;AW$55&amp;"*"&amp;"A"</f>
        <v>pus*020*8200*A</v>
      </c>
      <c r="B779" s="284"/>
      <c r="C779" s="287">
        <f>ROUND(AW60,2)</f>
        <v>0</v>
      </c>
      <c r="D779" s="284">
        <f>ROUND(AW61,0)</f>
        <v>0</v>
      </c>
      <c r="E779" s="284">
        <f>ROUND(AW62,0)</f>
        <v>0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">
      <c r="A780" s="209" t="str">
        <f>RIGHT($C$84,3)&amp;"*"&amp;RIGHT($C$83,4)&amp;"*"&amp;AX$55&amp;"*"&amp;"A"</f>
        <v>pus*020*8310*A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">
      <c r="A781" s="209" t="str">
        <f>RIGHT($C$84,3)&amp;"*"&amp;RIGHT($C$83,4)&amp;"*"&amp;AY$55&amp;"*"&amp;"A"</f>
        <v>pus*020*8320*A</v>
      </c>
      <c r="B781" s="284">
        <f>ROUND(AY59,0)</f>
        <v>10003</v>
      </c>
      <c r="C781" s="287">
        <f>ROUND(AY60,2)</f>
        <v>7.37</v>
      </c>
      <c r="D781" s="284">
        <f>ROUND(AY61,0)</f>
        <v>521625</v>
      </c>
      <c r="E781" s="284">
        <f>ROUND(AY62,0)</f>
        <v>226888</v>
      </c>
      <c r="F781" s="284">
        <f>ROUND(AY63,0)</f>
        <v>0</v>
      </c>
      <c r="G781" s="284">
        <f>ROUND(AY64,0)</f>
        <v>89498</v>
      </c>
      <c r="H781" s="284">
        <f>ROUND(AY65,0)</f>
        <v>563</v>
      </c>
      <c r="I781" s="284">
        <f>ROUND(AY66,0)</f>
        <v>-46502</v>
      </c>
      <c r="J781" s="284">
        <f>ROUND(AY67,0)</f>
        <v>5526</v>
      </c>
      <c r="K781" s="284">
        <f>ROUND(AY68,0)</f>
        <v>0</v>
      </c>
      <c r="L781" s="284">
        <f>ROUND(AY70,0)</f>
        <v>0</v>
      </c>
      <c r="M781" s="284">
        <f>ROUND(AY71,0)</f>
        <v>798616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">
      <c r="A782" s="209" t="str">
        <f>RIGHT($C$84,3)&amp;"*"&amp;RIGHT($C$83,4)&amp;"*"&amp;AZ$55&amp;"*"&amp;"A"</f>
        <v>pus*020*8330*A</v>
      </c>
      <c r="B782" s="284">
        <f>ROUND(AZ59,0)</f>
        <v>0</v>
      </c>
      <c r="C782" s="287">
        <f>ROUND(AZ60,2)</f>
        <v>0</v>
      </c>
      <c r="D782" s="284">
        <f>ROUND(AZ61,0)</f>
        <v>0</v>
      </c>
      <c r="E782" s="284">
        <f>ROUND(AZ62,0)</f>
        <v>0</v>
      </c>
      <c r="F782" s="284">
        <f>ROUND(AZ63,0)</f>
        <v>0</v>
      </c>
      <c r="G782" s="284">
        <f>ROUND(AZ64,0)</f>
        <v>0</v>
      </c>
      <c r="H782" s="284">
        <f>ROUND(AZ65,0)</f>
        <v>0</v>
      </c>
      <c r="I782" s="284">
        <f>ROUND(AZ66,0)</f>
        <v>0</v>
      </c>
      <c r="J782" s="284">
        <f>ROUND(AZ67,0)</f>
        <v>0</v>
      </c>
      <c r="K782" s="284">
        <f>ROUND(AZ68,0)</f>
        <v>0</v>
      </c>
      <c r="L782" s="284">
        <f>ROUND(AZ70,0)</f>
        <v>0</v>
      </c>
      <c r="M782" s="284">
        <f>ROUND(AZ71,0)</f>
        <v>0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">
      <c r="A783" s="209" t="str">
        <f>RIGHT($C$84,3)&amp;"*"&amp;RIGHT($C$83,4)&amp;"*"&amp;BA$55&amp;"*"&amp;"A"</f>
        <v>pus*020*8350*A</v>
      </c>
      <c r="B783" s="284">
        <f>ROUND(BA59,0)</f>
        <v>0</v>
      </c>
      <c r="C783" s="287">
        <f>ROUND(BA60,2)</f>
        <v>0</v>
      </c>
      <c r="D783" s="284">
        <f>ROUND(BA61,0)</f>
        <v>0</v>
      </c>
      <c r="E783" s="284">
        <f>ROUND(BA62,0)</f>
        <v>0</v>
      </c>
      <c r="F783" s="284">
        <f>ROUND(BA63,0)</f>
        <v>0</v>
      </c>
      <c r="G783" s="284">
        <f>ROUND(BA64,0)</f>
        <v>0</v>
      </c>
      <c r="H783" s="284">
        <f>ROUND(BA65,0)</f>
        <v>0</v>
      </c>
      <c r="I783" s="284">
        <f>ROUND(BA66,0)</f>
        <v>0</v>
      </c>
      <c r="J783" s="284">
        <f>ROUND(BA67,0)</f>
        <v>0</v>
      </c>
      <c r="K783" s="284">
        <f>ROUND(BA68,0)</f>
        <v>0</v>
      </c>
      <c r="L783" s="284">
        <f>ROUND(BA70,0)</f>
        <v>0</v>
      </c>
      <c r="M783" s="284">
        <f>ROUND(BA71,0)</f>
        <v>0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">
      <c r="A784" s="209" t="str">
        <f>RIGHT($C$84,3)&amp;"*"&amp;RIGHT($C$83,4)&amp;"*"&amp;BB$55&amp;"*"&amp;"A"</f>
        <v>pus*020*8360*A</v>
      </c>
      <c r="B784" s="284"/>
      <c r="C784" s="287">
        <f>ROUND(BB60,2)</f>
        <v>0</v>
      </c>
      <c r="D784" s="284">
        <f>ROUND(BB61,0)</f>
        <v>0</v>
      </c>
      <c r="E784" s="284">
        <f>ROUND(BB62,0)</f>
        <v>0</v>
      </c>
      <c r="F784" s="284">
        <f>ROUND(BB63,0)</f>
        <v>0</v>
      </c>
      <c r="G784" s="284">
        <f>ROUND(BB64,0)</f>
        <v>0</v>
      </c>
      <c r="H784" s="284">
        <f>ROUND(BB65,0)</f>
        <v>0</v>
      </c>
      <c r="I784" s="284">
        <f>ROUND(BB66,0)</f>
        <v>0</v>
      </c>
      <c r="J784" s="284">
        <f>ROUND(BB67,0)</f>
        <v>0</v>
      </c>
      <c r="K784" s="284">
        <f>ROUND(BB68,0)</f>
        <v>0</v>
      </c>
      <c r="L784" s="284">
        <f>ROUND(BB70,0)</f>
        <v>0</v>
      </c>
      <c r="M784" s="284">
        <f>ROUND(BB71,0)</f>
        <v>0</v>
      </c>
      <c r="N784" s="284"/>
      <c r="O784" s="284"/>
      <c r="P784" s="284">
        <f>IF(BB77&gt;0,ROUND(BB77,0),0)</f>
        <v>0</v>
      </c>
      <c r="Q784" s="284">
        <f>IF(BB78&gt;0,ROUND(BB78,0),0)</f>
        <v>0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">
      <c r="A785" s="209" t="str">
        <f>RIGHT($C$84,3)&amp;"*"&amp;RIGHT($C$83,4)&amp;"*"&amp;BC$55&amp;"*"&amp;"A"</f>
        <v>pus*020*8370*A</v>
      </c>
      <c r="B785" s="284"/>
      <c r="C785" s="287">
        <f>ROUND(BC60,2)</f>
        <v>0</v>
      </c>
      <c r="D785" s="284">
        <f>ROUND(BC61,0)</f>
        <v>0</v>
      </c>
      <c r="E785" s="284">
        <f>ROUND(BC62,0)</f>
        <v>0</v>
      </c>
      <c r="F785" s="284">
        <f>ROUND(BC63,0)</f>
        <v>0</v>
      </c>
      <c r="G785" s="284">
        <f>ROUND(BC64,0)</f>
        <v>0</v>
      </c>
      <c r="H785" s="284">
        <f>ROUND(BC65,0)</f>
        <v>0</v>
      </c>
      <c r="I785" s="284">
        <f>ROUND(BC66,0)</f>
        <v>0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">
      <c r="A786" s="209" t="str">
        <f>RIGHT($C$84,3)&amp;"*"&amp;RIGHT($C$83,4)&amp;"*"&amp;BD$55&amp;"*"&amp;"A"</f>
        <v>pus*020*8420*A</v>
      </c>
      <c r="B786" s="284"/>
      <c r="C786" s="287">
        <f>ROUND(BD60,2)</f>
        <v>0</v>
      </c>
      <c r="D786" s="284">
        <f>ROUND(BD61,0)</f>
        <v>0</v>
      </c>
      <c r="E786" s="284">
        <f>ROUND(BD62,0)</f>
        <v>0</v>
      </c>
      <c r="F786" s="284">
        <f>ROUND(BD63,0)</f>
        <v>0</v>
      </c>
      <c r="G786" s="284">
        <f>ROUND(BD64,0)</f>
        <v>0</v>
      </c>
      <c r="H786" s="284">
        <f>ROUND(BD65,0)</f>
        <v>0</v>
      </c>
      <c r="I786" s="284">
        <f>ROUND(BD66,0)</f>
        <v>0</v>
      </c>
      <c r="J786" s="284">
        <f>ROUND(BD67,0)</f>
        <v>0</v>
      </c>
      <c r="K786" s="284">
        <f>ROUND(BD68,0)</f>
        <v>0</v>
      </c>
      <c r="L786" s="284">
        <f>ROUND(BD70,0)</f>
        <v>0</v>
      </c>
      <c r="M786" s="284">
        <f>ROUND(BD71,0)</f>
        <v>0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">
      <c r="A787" s="209" t="str">
        <f>RIGHT($C$84,3)&amp;"*"&amp;RIGHT($C$83,4)&amp;"*"&amp;BE$55&amp;"*"&amp;"A"</f>
        <v>pus*020*8430*A</v>
      </c>
      <c r="B787" s="284">
        <f>ROUND(BE59,0)</f>
        <v>200711</v>
      </c>
      <c r="C787" s="287">
        <f>ROUND(BE60,2)</f>
        <v>0</v>
      </c>
      <c r="D787" s="284">
        <f>ROUND(BE61,0)</f>
        <v>0</v>
      </c>
      <c r="E787" s="284">
        <f>ROUND(BE62,0)</f>
        <v>0</v>
      </c>
      <c r="F787" s="284">
        <f>ROUND(BE63,0)</f>
        <v>0</v>
      </c>
      <c r="G787" s="284">
        <f>ROUND(BE64,0)</f>
        <v>0</v>
      </c>
      <c r="H787" s="284">
        <f>ROUND(BE65,0)</f>
        <v>0</v>
      </c>
      <c r="I787" s="284">
        <f>ROUND(BE66,0)</f>
        <v>0</v>
      </c>
      <c r="J787" s="284">
        <f>ROUND(BE67,0)</f>
        <v>0</v>
      </c>
      <c r="K787" s="284">
        <f>ROUND(BE68,0)</f>
        <v>0</v>
      </c>
      <c r="L787" s="284">
        <f>ROUND(BE70,0)</f>
        <v>0</v>
      </c>
      <c r="M787" s="284">
        <f>ROUND(BE71,0)</f>
        <v>0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">
      <c r="A788" s="209" t="str">
        <f>RIGHT($C$84,3)&amp;"*"&amp;RIGHT($C$83,4)&amp;"*"&amp;BF$55&amp;"*"&amp;"A"</f>
        <v>pus*020*8460*A</v>
      </c>
      <c r="B788" s="284"/>
      <c r="C788" s="287">
        <f>ROUND(BF60,2)</f>
        <v>0</v>
      </c>
      <c r="D788" s="284">
        <f>ROUND(BF61,0)</f>
        <v>0</v>
      </c>
      <c r="E788" s="284">
        <f>ROUND(BF62,0)</f>
        <v>0</v>
      </c>
      <c r="F788" s="284">
        <f>ROUND(BF63,0)</f>
        <v>0</v>
      </c>
      <c r="G788" s="284">
        <f>ROUND(BF64,0)</f>
        <v>0</v>
      </c>
      <c r="H788" s="284">
        <f>ROUND(BF65,0)</f>
        <v>0</v>
      </c>
      <c r="I788" s="284">
        <f>ROUND(BF66,0)</f>
        <v>0</v>
      </c>
      <c r="J788" s="284">
        <f>ROUND(BF67,0)</f>
        <v>0</v>
      </c>
      <c r="K788" s="284">
        <f>ROUND(BF68,0)</f>
        <v>0</v>
      </c>
      <c r="L788" s="284">
        <f>ROUND(BF70,0)</f>
        <v>0</v>
      </c>
      <c r="M788" s="284">
        <f>ROUND(BF71,0)</f>
        <v>0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">
      <c r="A789" s="209" t="str">
        <f>RIGHT($C$84,3)&amp;"*"&amp;RIGHT($C$83,4)&amp;"*"&amp;BG$55&amp;"*"&amp;"A"</f>
        <v>pus*020*8470*A</v>
      </c>
      <c r="B789" s="284"/>
      <c r="C789" s="287">
        <f>ROUND(BG60,2)</f>
        <v>0</v>
      </c>
      <c r="D789" s="284">
        <f>ROUND(BG61,0)</f>
        <v>0</v>
      </c>
      <c r="E789" s="284">
        <f>ROUND(BG62,0)</f>
        <v>0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>
        <f>ROUND(BG67,0)</f>
        <v>0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">
      <c r="A790" s="209" t="str">
        <f>RIGHT($C$84,3)&amp;"*"&amp;RIGHT($C$83,4)&amp;"*"&amp;BH$55&amp;"*"&amp;"A"</f>
        <v>pus*020*8480*A</v>
      </c>
      <c r="B790" s="284"/>
      <c r="C790" s="287">
        <f>ROUND(BH60,2)</f>
        <v>0</v>
      </c>
      <c r="D790" s="284">
        <f>ROUND(BH61,0)</f>
        <v>0</v>
      </c>
      <c r="E790" s="284">
        <f>ROUND(BH62,0)</f>
        <v>0</v>
      </c>
      <c r="F790" s="284">
        <f>ROUND(BH63,0)</f>
        <v>0</v>
      </c>
      <c r="G790" s="284">
        <f>ROUND(BH64,0)</f>
        <v>0</v>
      </c>
      <c r="H790" s="284">
        <f>ROUND(BH65,0)</f>
        <v>0</v>
      </c>
      <c r="I790" s="284">
        <f>ROUND(BH66,0)</f>
        <v>0</v>
      </c>
      <c r="J790" s="284">
        <f>ROUND(BH67,0)</f>
        <v>0</v>
      </c>
      <c r="K790" s="284">
        <f>ROUND(BH68,0)</f>
        <v>0</v>
      </c>
      <c r="L790" s="284">
        <f>ROUND(BH70,0)</f>
        <v>0</v>
      </c>
      <c r="M790" s="284">
        <f>ROUND(BH71,0)</f>
        <v>0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">
      <c r="A791" s="209" t="str">
        <f>RIGHT($C$84,3)&amp;"*"&amp;RIGHT($C$83,4)&amp;"*"&amp;BI$55&amp;"*"&amp;"A"</f>
        <v>pus*020*8490*A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">
      <c r="A792" s="209" t="str">
        <f>RIGHT($C$84,3)&amp;"*"&amp;RIGHT($C$83,4)&amp;"*"&amp;BJ$55&amp;"*"&amp;"A"</f>
        <v>pus*020*8510*A</v>
      </c>
      <c r="B792" s="284"/>
      <c r="C792" s="287">
        <f>ROUND(BJ60,2)</f>
        <v>0</v>
      </c>
      <c r="D792" s="284">
        <f>ROUND(BJ61,0)</f>
        <v>0</v>
      </c>
      <c r="E792" s="284">
        <f>ROUND(BJ62,0)</f>
        <v>0</v>
      </c>
      <c r="F792" s="284">
        <f>ROUND(BJ63,0)</f>
        <v>0</v>
      </c>
      <c r="G792" s="284">
        <f>ROUND(BJ64,0)</f>
        <v>0</v>
      </c>
      <c r="H792" s="284">
        <f>ROUND(BJ65,0)</f>
        <v>0</v>
      </c>
      <c r="I792" s="284">
        <f>ROUND(BJ66,0)</f>
        <v>0</v>
      </c>
      <c r="J792" s="284">
        <f>ROUND(BJ67,0)</f>
        <v>0</v>
      </c>
      <c r="K792" s="284">
        <f>ROUND(BJ68,0)</f>
        <v>0</v>
      </c>
      <c r="L792" s="284">
        <f>ROUND(BJ70,0)</f>
        <v>0</v>
      </c>
      <c r="M792" s="284">
        <f>ROUND(BJ71,0)</f>
        <v>0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">
      <c r="A793" s="209" t="str">
        <f>RIGHT($C$84,3)&amp;"*"&amp;RIGHT($C$83,4)&amp;"*"&amp;BK$55&amp;"*"&amp;"A"</f>
        <v>pus*020*8530*A</v>
      </c>
      <c r="B793" s="284"/>
      <c r="C793" s="287">
        <f>ROUND(BK60,2)</f>
        <v>0</v>
      </c>
      <c r="D793" s="284">
        <f>ROUND(BK61,0)</f>
        <v>0</v>
      </c>
      <c r="E793" s="284">
        <f>ROUND(BK62,0)</f>
        <v>0</v>
      </c>
      <c r="F793" s="284">
        <f>ROUND(BK63,0)</f>
        <v>0</v>
      </c>
      <c r="G793" s="284">
        <f>ROUND(BK64,0)</f>
        <v>0</v>
      </c>
      <c r="H793" s="284">
        <f>ROUND(BK65,0)</f>
        <v>0</v>
      </c>
      <c r="I793" s="284">
        <f>ROUND(BK66,0)</f>
        <v>0</v>
      </c>
      <c r="J793" s="284">
        <f>ROUND(BK67,0)</f>
        <v>0</v>
      </c>
      <c r="K793" s="284">
        <f>ROUND(BK68,0)</f>
        <v>0</v>
      </c>
      <c r="L793" s="284">
        <f>ROUND(BK70,0)</f>
        <v>0</v>
      </c>
      <c r="M793" s="284">
        <f>ROUND(BK71,0)</f>
        <v>0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">
      <c r="A794" s="209" t="str">
        <f>RIGHT($C$84,3)&amp;"*"&amp;RIGHT($C$83,4)&amp;"*"&amp;BL$55&amp;"*"&amp;"A"</f>
        <v>pus*020*8560*A</v>
      </c>
      <c r="B794" s="284"/>
      <c r="C794" s="287">
        <f>ROUND(BL60,2)</f>
        <v>0</v>
      </c>
      <c r="D794" s="284">
        <f>ROUND(BL61,0)</f>
        <v>0</v>
      </c>
      <c r="E794" s="284">
        <f>ROUND(BL62,0)</f>
        <v>0</v>
      </c>
      <c r="F794" s="284">
        <f>ROUND(BL63,0)</f>
        <v>0</v>
      </c>
      <c r="G794" s="284">
        <f>ROUND(BL64,0)</f>
        <v>0</v>
      </c>
      <c r="H794" s="284">
        <f>ROUND(BL65,0)</f>
        <v>0</v>
      </c>
      <c r="I794" s="284">
        <f>ROUND(BL66,0)</f>
        <v>0</v>
      </c>
      <c r="J794" s="284">
        <f>ROUND(BL67,0)</f>
        <v>0</v>
      </c>
      <c r="K794" s="284">
        <f>ROUND(BL68,0)</f>
        <v>0</v>
      </c>
      <c r="L794" s="284">
        <f>ROUND(BL70,0)</f>
        <v>0</v>
      </c>
      <c r="M794" s="284">
        <f>ROUND(BL71,0)</f>
        <v>0</v>
      </c>
      <c r="N794" s="284"/>
      <c r="O794" s="284"/>
      <c r="P794" s="284">
        <f>IF(BL77&gt;0,ROUND(BL77,0),0)</f>
        <v>0</v>
      </c>
      <c r="Q794" s="284">
        <f>IF(BL78&gt;0,ROUND(BL78,0),0)</f>
        <v>0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">
      <c r="A795" s="209" t="str">
        <f>RIGHT($C$84,3)&amp;"*"&amp;RIGHT($C$83,4)&amp;"*"&amp;BM$55&amp;"*"&amp;"A"</f>
        <v>pus*020*8590*A</v>
      </c>
      <c r="B795" s="284"/>
      <c r="C795" s="287">
        <f>ROUND(BM60,2)</f>
        <v>0</v>
      </c>
      <c r="D795" s="284">
        <f>ROUND(BM61,0)</f>
        <v>0</v>
      </c>
      <c r="E795" s="284">
        <f>ROUND(BM62,0)</f>
        <v>0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">
      <c r="A796" s="209" t="str">
        <f>RIGHT($C$84,3)&amp;"*"&amp;RIGHT($C$83,4)&amp;"*"&amp;BN$55&amp;"*"&amp;"A"</f>
        <v>pus*020*8610*A</v>
      </c>
      <c r="B796" s="284"/>
      <c r="C796" s="287">
        <f>ROUND(BN60,2)</f>
        <v>7.48</v>
      </c>
      <c r="D796" s="284">
        <f>ROUND(BN61,0)</f>
        <v>674362</v>
      </c>
      <c r="E796" s="284">
        <f>ROUND(BN62,0)</f>
        <v>295044</v>
      </c>
      <c r="F796" s="284">
        <f>ROUND(BN63,0)</f>
        <v>-22</v>
      </c>
      <c r="G796" s="284">
        <f>ROUND(BN64,0)</f>
        <v>9221</v>
      </c>
      <c r="H796" s="284">
        <f>ROUND(BN65,0)</f>
        <v>3580</v>
      </c>
      <c r="I796" s="284">
        <f>ROUND(BN66,0)</f>
        <v>15974</v>
      </c>
      <c r="J796" s="284">
        <f>ROUND(BN67,0)</f>
        <v>1876</v>
      </c>
      <c r="K796" s="284">
        <f>ROUND(BN68,0)</f>
        <v>15</v>
      </c>
      <c r="L796" s="284">
        <f>ROUND(BN70,0)</f>
        <v>0</v>
      </c>
      <c r="M796" s="284">
        <f>ROUND(BN71,0)</f>
        <v>1003959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">
      <c r="A797" s="209" t="str">
        <f>RIGHT($C$84,3)&amp;"*"&amp;RIGHT($C$83,4)&amp;"*"&amp;BO$55&amp;"*"&amp;"A"</f>
        <v>pus*020*8620*A</v>
      </c>
      <c r="B797" s="284"/>
      <c r="C797" s="287">
        <f>ROUND(BO60,2)</f>
        <v>10.029999999999999</v>
      </c>
      <c r="D797" s="284">
        <f>ROUND(BO61,0)</f>
        <v>926042</v>
      </c>
      <c r="E797" s="284">
        <f>ROUND(BO62,0)</f>
        <v>404383</v>
      </c>
      <c r="F797" s="284">
        <f>ROUND(BO63,0)</f>
        <v>0</v>
      </c>
      <c r="G797" s="284">
        <f>ROUND(BO64,0)</f>
        <v>24008</v>
      </c>
      <c r="H797" s="284">
        <f>ROUND(BO65,0)</f>
        <v>2967</v>
      </c>
      <c r="I797" s="284">
        <f>ROUND(BO66,0)</f>
        <v>8600</v>
      </c>
      <c r="J797" s="284">
        <f>ROUND(BO67,0)</f>
        <v>0</v>
      </c>
      <c r="K797" s="284">
        <f>ROUND(BO68,0)</f>
        <v>0</v>
      </c>
      <c r="L797" s="284">
        <f>ROUND(BO70,0)</f>
        <v>0</v>
      </c>
      <c r="M797" s="284">
        <f>ROUND(BO71,0)</f>
        <v>1376730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3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">
      <c r="A798" s="209" t="str">
        <f>RIGHT($C$84,3)&amp;"*"&amp;RIGHT($C$83,4)&amp;"*"&amp;BP$55&amp;"*"&amp;"A"</f>
        <v>pus*020*8630*A</v>
      </c>
      <c r="B798" s="284"/>
      <c r="C798" s="287">
        <f>ROUND(BP60,2)</f>
        <v>0</v>
      </c>
      <c r="D798" s="284">
        <f>ROUND(BP61,0)</f>
        <v>0</v>
      </c>
      <c r="E798" s="284">
        <f>ROUND(BP62,0)</f>
        <v>0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>
        <f>ROUND(BP67,0)</f>
        <v>0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">
      <c r="A799" s="209" t="str">
        <f>RIGHT($C$84,3)&amp;"*"&amp;RIGHT($C$83,4)&amp;"*"&amp;BQ$55&amp;"*"&amp;"A"</f>
        <v>pus*020*8640*A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">
      <c r="A800" s="209" t="str">
        <f>RIGHT($C$84,3)&amp;"*"&amp;RIGHT($C$83,4)&amp;"*"&amp;BR$55&amp;"*"&amp;"A"</f>
        <v>pus*020*8650*A</v>
      </c>
      <c r="B800" s="284"/>
      <c r="C800" s="287">
        <f>ROUND(BR60,2)</f>
        <v>0</v>
      </c>
      <c r="D800" s="284">
        <f>ROUND(BR61,0)</f>
        <v>0</v>
      </c>
      <c r="E800" s="284">
        <f>ROUND(BR62,0)</f>
        <v>0</v>
      </c>
      <c r="F800" s="284">
        <f>ROUND(BR63,0)</f>
        <v>0</v>
      </c>
      <c r="G800" s="284">
        <f>ROUND(BR64,0)</f>
        <v>0</v>
      </c>
      <c r="H800" s="284">
        <f>ROUND(BR65,0)</f>
        <v>0</v>
      </c>
      <c r="I800" s="284">
        <f>ROUND(BR66,0)</f>
        <v>0</v>
      </c>
      <c r="J800" s="284">
        <f>ROUND(BR67,0)</f>
        <v>0</v>
      </c>
      <c r="K800" s="284">
        <f>ROUND(BR68,0)</f>
        <v>0</v>
      </c>
      <c r="L800" s="284">
        <f>ROUND(BR70,0)</f>
        <v>0</v>
      </c>
      <c r="M800" s="284">
        <f>ROUND(BR71,0)</f>
        <v>0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">
      <c r="A801" s="209" t="str">
        <f>RIGHT($C$84,3)&amp;"*"&amp;RIGHT($C$83,4)&amp;"*"&amp;BS$55&amp;"*"&amp;"A"</f>
        <v>pus*020*8660*A</v>
      </c>
      <c r="B801" s="284"/>
      <c r="C801" s="287">
        <f>ROUND(BS60,2)</f>
        <v>0</v>
      </c>
      <c r="D801" s="284">
        <f>ROUND(BS61,0)</f>
        <v>0</v>
      </c>
      <c r="E801" s="284">
        <f>ROUND(BS62,0)</f>
        <v>0</v>
      </c>
      <c r="F801" s="284">
        <f>ROUND(BS63,0)</f>
        <v>0</v>
      </c>
      <c r="G801" s="284">
        <f>ROUND(BS64,0)</f>
        <v>0</v>
      </c>
      <c r="H801" s="284">
        <f>ROUND(BS65,0)</f>
        <v>0</v>
      </c>
      <c r="I801" s="284">
        <f>ROUND(BS66,0)</f>
        <v>0</v>
      </c>
      <c r="J801" s="284">
        <f>ROUND(BS67,0)</f>
        <v>0</v>
      </c>
      <c r="K801" s="284">
        <f>ROUND(BS68,0)</f>
        <v>0</v>
      </c>
      <c r="L801" s="284">
        <f>ROUND(BS70,0)</f>
        <v>0</v>
      </c>
      <c r="M801" s="284">
        <f>ROUND(BS71,0)</f>
        <v>0</v>
      </c>
      <c r="N801" s="284"/>
      <c r="O801" s="284"/>
      <c r="P801" s="284">
        <f>IF(BS77&gt;0,ROUND(BS77,0),0)</f>
        <v>0</v>
      </c>
      <c r="Q801" s="284">
        <f>IF(BS78&gt;0,ROUND(BS78,0),0)</f>
        <v>0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">
      <c r="A802" s="209" t="str">
        <f>RIGHT($C$84,3)&amp;"*"&amp;RIGHT($C$83,4)&amp;"*"&amp;BT$55&amp;"*"&amp;"A"</f>
        <v>pus*020*8670*A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0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">
      <c r="A803" s="209" t="str">
        <f>RIGHT($C$84,3)&amp;"*"&amp;RIGHT($C$83,4)&amp;"*"&amp;BU$55&amp;"*"&amp;"A"</f>
        <v>pus*020*8680*A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0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">
      <c r="A804" s="209" t="str">
        <f>RIGHT($C$84,3)&amp;"*"&amp;RIGHT($C$83,4)&amp;"*"&amp;BV$55&amp;"*"&amp;"A"</f>
        <v>pus*020*8690*A</v>
      </c>
      <c r="B804" s="284"/>
      <c r="C804" s="287">
        <f>ROUND(BV60,2)</f>
        <v>5.0999999999999996</v>
      </c>
      <c r="D804" s="284">
        <f>ROUND(BV61,0)</f>
        <v>285235</v>
      </c>
      <c r="E804" s="284">
        <f>ROUND(BV62,0)</f>
        <v>123335</v>
      </c>
      <c r="F804" s="284">
        <f>ROUND(BV63,0)</f>
        <v>562</v>
      </c>
      <c r="G804" s="284">
        <f>ROUND(BV64,0)</f>
        <v>8693</v>
      </c>
      <c r="H804" s="284">
        <f>ROUND(BV65,0)</f>
        <v>19</v>
      </c>
      <c r="I804" s="284">
        <f>ROUND(BV66,0)</f>
        <v>1025</v>
      </c>
      <c r="J804" s="284">
        <f>ROUND(BV67,0)</f>
        <v>0</v>
      </c>
      <c r="K804" s="284">
        <f>ROUND(BV68,0)</f>
        <v>0</v>
      </c>
      <c r="L804" s="284">
        <f>ROUND(BV70,0)</f>
        <v>0</v>
      </c>
      <c r="M804" s="284">
        <f>ROUND(BV71,0)</f>
        <v>418870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">
      <c r="A805" s="209" t="str">
        <f>RIGHT($C$84,3)&amp;"*"&amp;RIGHT($C$83,4)&amp;"*"&amp;BW$55&amp;"*"&amp;"A"</f>
        <v>pus*020*8700*A</v>
      </c>
      <c r="B805" s="284"/>
      <c r="C805" s="287">
        <f>ROUND(BW60,2)</f>
        <v>0</v>
      </c>
      <c r="D805" s="284">
        <f>ROUND(BW61,0)</f>
        <v>0</v>
      </c>
      <c r="E805" s="284">
        <f>ROUND(BW62,0)</f>
        <v>0</v>
      </c>
      <c r="F805" s="284">
        <f>ROUND(BW63,0)</f>
        <v>0</v>
      </c>
      <c r="G805" s="284">
        <f>ROUND(BW64,0)</f>
        <v>0</v>
      </c>
      <c r="H805" s="284">
        <f>ROUND(BW65,0)</f>
        <v>0</v>
      </c>
      <c r="I805" s="284">
        <f>ROUND(BW66,0)</f>
        <v>0</v>
      </c>
      <c r="J805" s="284">
        <f>ROUND(BW67,0)</f>
        <v>0</v>
      </c>
      <c r="K805" s="284">
        <f>ROUND(BW68,0)</f>
        <v>0</v>
      </c>
      <c r="L805" s="284">
        <f>ROUND(BW70,0)</f>
        <v>0</v>
      </c>
      <c r="M805" s="284">
        <f>ROUND(BW71,0)</f>
        <v>0</v>
      </c>
      <c r="N805" s="284"/>
      <c r="O805" s="284"/>
      <c r="P805" s="284">
        <f>IF(BW77&gt;0,ROUND(BW77,0),0)</f>
        <v>0</v>
      </c>
      <c r="Q805" s="284">
        <f>IF(BW78&gt;0,ROUND(BW78,0),0)</f>
        <v>0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">
      <c r="A806" s="209" t="str">
        <f>RIGHT($C$84,3)&amp;"*"&amp;RIGHT($C$83,4)&amp;"*"&amp;BX$55&amp;"*"&amp;"A"</f>
        <v>pus*020*8710*A</v>
      </c>
      <c r="B806" s="284"/>
      <c r="C806" s="287">
        <f>ROUND(BX60,2)</f>
        <v>0</v>
      </c>
      <c r="D806" s="284">
        <f>ROUND(BX61,0)</f>
        <v>0</v>
      </c>
      <c r="E806" s="284">
        <f>ROUND(BX62,0)</f>
        <v>0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>
        <f>ROUND(BX67,0)</f>
        <v>0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">
      <c r="A807" s="209" t="str">
        <f>RIGHT($C$84,3)&amp;"*"&amp;RIGHT($C$83,4)&amp;"*"&amp;BY$55&amp;"*"&amp;"A"</f>
        <v>pus*020*8720*A</v>
      </c>
      <c r="B807" s="284"/>
      <c r="C807" s="287">
        <f>ROUND(BY60,2)</f>
        <v>0</v>
      </c>
      <c r="D807" s="284">
        <f>ROUND(BY61,0)</f>
        <v>0</v>
      </c>
      <c r="E807" s="284">
        <f>ROUND(BY62,0)</f>
        <v>0</v>
      </c>
      <c r="F807" s="284">
        <f>ROUND(BY63,0)</f>
        <v>0</v>
      </c>
      <c r="G807" s="284">
        <f>ROUND(BY64,0)</f>
        <v>0</v>
      </c>
      <c r="H807" s="284">
        <f>ROUND(BY65,0)</f>
        <v>0</v>
      </c>
      <c r="I807" s="284">
        <f>ROUND(BY66,0)</f>
        <v>0</v>
      </c>
      <c r="J807" s="284">
        <f>ROUND(BY67,0)</f>
        <v>0</v>
      </c>
      <c r="K807" s="284">
        <f>ROUND(BY68,0)</f>
        <v>0</v>
      </c>
      <c r="L807" s="284">
        <f>ROUND(BY70,0)</f>
        <v>0</v>
      </c>
      <c r="M807" s="284">
        <f>ROUND(BY71,0)</f>
        <v>0</v>
      </c>
      <c r="N807" s="284"/>
      <c r="O807" s="284"/>
      <c r="P807" s="284">
        <f>IF(BY77&gt;0,ROUND(BY77,0),0)</f>
        <v>0</v>
      </c>
      <c r="Q807" s="284">
        <f>IF(BY78&gt;0,ROUND(BY78,0),0)</f>
        <v>0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">
      <c r="A808" s="209" t="str">
        <f>RIGHT($C$84,3)&amp;"*"&amp;RIGHT($C$83,4)&amp;"*"&amp;BZ$55&amp;"*"&amp;"A"</f>
        <v>pus*020*8730*A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">
      <c r="A809" s="209" t="str">
        <f>RIGHT($C$84,3)&amp;"*"&amp;RIGHT($C$83,4)&amp;"*"&amp;CA$55&amp;"*"&amp;"A"</f>
        <v>pus*020*8740*A</v>
      </c>
      <c r="B809" s="284"/>
      <c r="C809" s="287">
        <f>ROUND(CA60,2)</f>
        <v>0</v>
      </c>
      <c r="D809" s="284">
        <f>ROUND(CA61,0)</f>
        <v>0</v>
      </c>
      <c r="E809" s="284">
        <f>ROUND(CA62,0)</f>
        <v>0</v>
      </c>
      <c r="F809" s="284">
        <f>ROUND(CA63,0)</f>
        <v>0</v>
      </c>
      <c r="G809" s="284">
        <f>ROUND(CA64,0)</f>
        <v>0</v>
      </c>
      <c r="H809" s="284">
        <f>ROUND(CA65,0)</f>
        <v>0</v>
      </c>
      <c r="I809" s="284">
        <f>ROUND(CA66,0)</f>
        <v>0</v>
      </c>
      <c r="J809" s="284">
        <f>ROUND(CA67,0)</f>
        <v>0</v>
      </c>
      <c r="K809" s="284">
        <f>ROUND(CA68,0)</f>
        <v>0</v>
      </c>
      <c r="L809" s="284">
        <f>ROUND(CA70,0)</f>
        <v>0</v>
      </c>
      <c r="M809" s="284">
        <f>ROUND(CA71,0)</f>
        <v>0</v>
      </c>
      <c r="N809" s="284"/>
      <c r="O809" s="284"/>
      <c r="P809" s="284">
        <f>IF(CA77&gt;0,ROUND(CA77,0),0)</f>
        <v>0</v>
      </c>
      <c r="Q809" s="284">
        <f>IF(CA78&gt;0,ROUND(CA78,0),0)</f>
        <v>0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">
      <c r="A810" s="209" t="str">
        <f>RIGHT($C$84,3)&amp;"*"&amp;RIGHT($C$83,4)&amp;"*"&amp;CB$55&amp;"*"&amp;"A"</f>
        <v>pus*020*8770*A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">
      <c r="A811" s="209" t="str">
        <f>RIGHT($C$84,3)&amp;"*"&amp;RIGHT($C$83,4)&amp;"*"&amp;CC$55&amp;"*"&amp;"A"</f>
        <v>pus*020*8790*A</v>
      </c>
      <c r="B811" s="284"/>
      <c r="C811" s="287">
        <f>ROUND(CC60,2)</f>
        <v>0</v>
      </c>
      <c r="D811" s="284">
        <f>ROUND(CC61,0)</f>
        <v>0</v>
      </c>
      <c r="E811" s="284">
        <f>ROUND(CC62,0)</f>
        <v>0</v>
      </c>
      <c r="F811" s="284">
        <f>ROUND(CC63,0)</f>
        <v>0</v>
      </c>
      <c r="G811" s="284">
        <f>ROUND(CC64,0)</f>
        <v>0</v>
      </c>
      <c r="H811" s="284">
        <f>ROUND(CC65,0)</f>
        <v>0</v>
      </c>
      <c r="I811" s="284">
        <f>ROUND(CC66,0)</f>
        <v>0</v>
      </c>
      <c r="J811" s="284">
        <f>ROUND(CC67,0)</f>
        <v>0</v>
      </c>
      <c r="K811" s="284">
        <f>ROUND(CC68,0)</f>
        <v>0</v>
      </c>
      <c r="L811" s="284">
        <f>ROUND(CC70,0)</f>
        <v>0</v>
      </c>
      <c r="M811" s="284">
        <f>ROUND(CC71,0)</f>
        <v>0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">
      <c r="A812" s="209" t="str">
        <f>RIGHT($C$84,3)&amp;"*"&amp;RIGHT($C$83,4)&amp;"*"&amp;"9000"&amp;"*"&amp;"A"</f>
        <v>pus*020*9000*A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0</v>
      </c>
      <c r="W812" s="180">
        <f>ROUND(CD71,0)</f>
        <v>0</v>
      </c>
      <c r="X812" s="284">
        <f>ROUND(CE73,0)</f>
        <v>4843681</v>
      </c>
      <c r="Y812" s="284">
        <f>ROUND(C132,0)</f>
        <v>0</v>
      </c>
      <c r="Z812" s="284"/>
    </row>
    <row r="814" spans="1:26" ht="12.65" customHeight="1" x14ac:dyDescent="0.3">
      <c r="B814" s="199" t="s">
        <v>1004</v>
      </c>
      <c r="C814" s="264">
        <f t="shared" ref="C814:K814" si="1">SUM(C733:C812)</f>
        <v>279.42</v>
      </c>
      <c r="D814" s="180">
        <f t="shared" si="1"/>
        <v>25846033</v>
      </c>
      <c r="E814" s="180">
        <f t="shared" si="1"/>
        <v>11161033</v>
      </c>
      <c r="F814" s="180">
        <f t="shared" si="1"/>
        <v>1585202</v>
      </c>
      <c r="G814" s="180">
        <f t="shared" si="1"/>
        <v>12652456</v>
      </c>
      <c r="H814" s="180">
        <f t="shared" si="1"/>
        <v>97598</v>
      </c>
      <c r="I814" s="180">
        <f t="shared" si="1"/>
        <v>6014016</v>
      </c>
      <c r="J814" s="180">
        <f t="shared" si="1"/>
        <v>2131582</v>
      </c>
      <c r="K814" s="180">
        <f t="shared" si="1"/>
        <v>19556</v>
      </c>
      <c r="L814" s="180">
        <f>SUM(L733:L812)+SUM(U733:U812)</f>
        <v>0</v>
      </c>
      <c r="M814" s="180">
        <f>SUM(M733:M812)+SUM(W733:W812)</f>
        <v>60213926</v>
      </c>
      <c r="N814" s="180">
        <f t="shared" ref="N814:Z814" si="2">SUM(N733:N812)</f>
        <v>124019</v>
      </c>
      <c r="O814" s="180">
        <f t="shared" si="2"/>
        <v>49982712</v>
      </c>
      <c r="P814" s="180">
        <f t="shared" si="2"/>
        <v>10003</v>
      </c>
      <c r="Q814" s="180">
        <f t="shared" si="2"/>
        <v>0</v>
      </c>
      <c r="R814" s="180">
        <f t="shared" si="2"/>
        <v>471108</v>
      </c>
      <c r="S814" s="180">
        <f t="shared" si="2"/>
        <v>81</v>
      </c>
      <c r="T814" s="264">
        <f t="shared" si="2"/>
        <v>0</v>
      </c>
      <c r="U814" s="180">
        <f t="shared" si="2"/>
        <v>0</v>
      </c>
      <c r="V814" s="180">
        <f t="shared" si="2"/>
        <v>0</v>
      </c>
      <c r="W814" s="180">
        <f t="shared" si="2"/>
        <v>0</v>
      </c>
      <c r="X814" s="180">
        <f t="shared" si="2"/>
        <v>4843681</v>
      </c>
      <c r="Y814" s="180">
        <f t="shared" si="2"/>
        <v>0</v>
      </c>
      <c r="Z814" s="180" t="e">
        <f t="shared" si="2"/>
        <v>#DIV/0!</v>
      </c>
    </row>
    <row r="815" spans="1:26" ht="12.65" customHeight="1" x14ac:dyDescent="0.3">
      <c r="B815" s="180" t="s">
        <v>1005</v>
      </c>
      <c r="C815" s="264">
        <f>CE60</f>
        <v>279.42082000000011</v>
      </c>
      <c r="D815" s="180">
        <f>CE61</f>
        <v>25846032.52</v>
      </c>
      <c r="E815" s="180">
        <f>CE62</f>
        <v>11161033</v>
      </c>
      <c r="F815" s="180">
        <f>CE63</f>
        <v>1585202.7400000002</v>
      </c>
      <c r="G815" s="180">
        <f>CE64</f>
        <v>12652455.619999999</v>
      </c>
      <c r="H815" s="241">
        <f>CE65</f>
        <v>97597.750000000015</v>
      </c>
      <c r="I815" s="241">
        <f>CE66</f>
        <v>6014015.9299999997</v>
      </c>
      <c r="J815" s="241">
        <f>CE67</f>
        <v>2131582</v>
      </c>
      <c r="K815" s="241">
        <f>CE68</f>
        <v>19555.82</v>
      </c>
      <c r="L815" s="241">
        <f>CE70</f>
        <v>0</v>
      </c>
      <c r="M815" s="241">
        <f>CE71</f>
        <v>60213925.529999994</v>
      </c>
      <c r="N815" s="180">
        <f>CE76</f>
        <v>200711</v>
      </c>
      <c r="O815" s="180">
        <f>CE74</f>
        <v>49982711.583333336</v>
      </c>
      <c r="P815" s="180">
        <f>CE77</f>
        <v>10003</v>
      </c>
      <c r="Q815" s="180">
        <f>CE78</f>
        <v>0</v>
      </c>
      <c r="R815" s="180">
        <f>CE79</f>
        <v>471107.5</v>
      </c>
      <c r="S815" s="180">
        <f>CE80</f>
        <v>80.400000000000006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 t="e">
        <f>M715</f>
        <v>#DIV/0!</v>
      </c>
    </row>
    <row r="816" spans="1:26" ht="12.65" customHeight="1" x14ac:dyDescent="0.3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25846032.52</v>
      </c>
      <c r="G816" s="241">
        <f>C379</f>
        <v>11161033</v>
      </c>
      <c r="H816" s="241">
        <f>C380</f>
        <v>1585202.7400000002</v>
      </c>
      <c r="I816" s="241">
        <f>C381</f>
        <v>12652455.619999999</v>
      </c>
      <c r="J816" s="241">
        <f>C382</f>
        <v>97597.750000000015</v>
      </c>
      <c r="K816" s="241">
        <f>C383</f>
        <v>6014015.9299999997</v>
      </c>
      <c r="L816" s="241">
        <f>C384+C385+C386+C388</f>
        <v>2151137.8199999998</v>
      </c>
      <c r="M816" s="241">
        <f>C368</f>
        <v>0</v>
      </c>
      <c r="N816" s="180">
        <f>D360</f>
        <v>0</v>
      </c>
      <c r="O816" s="180">
        <f>C358</f>
        <v>0</v>
      </c>
    </row>
  </sheetData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17" sqref="E17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Kaiser Permanente Central Hospital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H-020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201 16th Ave 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201 16th Ave E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Seattle, WA 98112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5" sqref="D5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H-20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Kaiser Permanente Central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Ron Vance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Rebecca M Williams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Kimberly Horn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206-326-3000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206-326-2785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1233</v>
      </c>
      <c r="G23" s="21">
        <f>data!D111</f>
        <v>3211.5708333333332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18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Kaiser Permanente Central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642</v>
      </c>
      <c r="C7" s="48">
        <f>data!B139</f>
        <v>1990.8416666666662</v>
      </c>
      <c r="D7" s="48">
        <f>data!B140</f>
        <v>388</v>
      </c>
      <c r="E7" s="48">
        <f>data!B141</f>
        <v>762000</v>
      </c>
      <c r="F7" s="48">
        <f>data!B142</f>
        <v>26576775.820340626</v>
      </c>
      <c r="G7" s="48">
        <f>data!B141+data!B142</f>
        <v>27338775.820340626</v>
      </c>
    </row>
    <row r="8" spans="1:13" ht="20.149999999999999" customHeight="1" x14ac:dyDescent="0.35">
      <c r="A8" s="23" t="s">
        <v>297</v>
      </c>
      <c r="B8" s="48">
        <f>data!C138</f>
        <v>0</v>
      </c>
      <c r="C8" s="48">
        <f>data!C139</f>
        <v>0</v>
      </c>
      <c r="D8" s="48">
        <f>data!C140</f>
        <v>0</v>
      </c>
      <c r="E8" s="48">
        <f>data!C141</f>
        <v>0</v>
      </c>
      <c r="F8" s="48">
        <f>data!C142</f>
        <v>0</v>
      </c>
      <c r="G8" s="48">
        <f>data!C141+data!C142</f>
        <v>0</v>
      </c>
    </row>
    <row r="9" spans="1:13" ht="20.149999999999999" customHeight="1" x14ac:dyDescent="0.35">
      <c r="A9" s="23" t="s">
        <v>1058</v>
      </c>
      <c r="B9" s="48">
        <f>data!D138</f>
        <v>591</v>
      </c>
      <c r="C9" s="48">
        <f>data!D139</f>
        <v>1220.7291666666667</v>
      </c>
      <c r="D9" s="48">
        <f>data!D140</f>
        <v>418</v>
      </c>
      <c r="E9" s="48">
        <f>data!D141</f>
        <v>778500</v>
      </c>
      <c r="F9" s="48">
        <f>data!D142</f>
        <v>24465536.619659364</v>
      </c>
      <c r="G9" s="48">
        <f>data!D141+data!D142</f>
        <v>25244036.619659364</v>
      </c>
    </row>
    <row r="10" spans="1:13" ht="20.149999999999999" customHeight="1" x14ac:dyDescent="0.35">
      <c r="A10" s="111" t="s">
        <v>203</v>
      </c>
      <c r="B10" s="48">
        <f>data!E138</f>
        <v>1233</v>
      </c>
      <c r="C10" s="48">
        <f>data!E139</f>
        <v>3211.5708333333332</v>
      </c>
      <c r="D10" s="48">
        <f>data!E140</f>
        <v>806</v>
      </c>
      <c r="E10" s="48">
        <f>data!E141</f>
        <v>1540500</v>
      </c>
      <c r="F10" s="48">
        <f>data!E142</f>
        <v>51042312.43999999</v>
      </c>
      <c r="G10" s="48">
        <f>data!E141+data!E142</f>
        <v>52582812.43999999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Kaiser Permanente Central Hospital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9667875.9900000039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9667875.9900000039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78495.87000000001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78495.87000000001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7941.5099999999993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7941.5099999999993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Kaiser Permanente Central Hospital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12932111.970000004</v>
      </c>
      <c r="D12" s="21">
        <f>data!C200</f>
        <v>3265148.3900000006</v>
      </c>
      <c r="E12" s="21">
        <f>data!D200</f>
        <v>0</v>
      </c>
      <c r="F12" s="21">
        <f>data!E200</f>
        <v>16197260.360000005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15500</v>
      </c>
      <c r="D13" s="21">
        <f>data!C201</f>
        <v>0</v>
      </c>
      <c r="E13" s="21">
        <f>data!D201</f>
        <v>0</v>
      </c>
      <c r="F13" s="21">
        <f>data!E201</f>
        <v>15500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12947611.970000004</v>
      </c>
      <c r="D16" s="21">
        <f>data!C204</f>
        <v>3265148.3900000006</v>
      </c>
      <c r="E16" s="21">
        <f>data!D204</f>
        <v>0</v>
      </c>
      <c r="F16" s="21">
        <f>data!E204</f>
        <v>16212760.360000005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4604500.3100000052</v>
      </c>
      <c r="D28" s="21">
        <f>data!C213</f>
        <v>1146936.8899999978</v>
      </c>
      <c r="E28" s="21">
        <f>data!D213</f>
        <v>0</v>
      </c>
      <c r="F28" s="21">
        <f>data!E213</f>
        <v>5751437.200000003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15500</v>
      </c>
      <c r="D29" s="21">
        <f>data!C214</f>
        <v>-9400</v>
      </c>
      <c r="E29" s="21">
        <f>data!D214</f>
        <v>0</v>
      </c>
      <c r="F29" s="21">
        <f>data!E214</f>
        <v>6100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4620000.3100000052</v>
      </c>
      <c r="D32" s="21">
        <f>data!C217</f>
        <v>1137536.8899999978</v>
      </c>
      <c r="E32" s="21">
        <f>data!D217</f>
        <v>0</v>
      </c>
      <c r="F32" s="21">
        <f>data!E217</f>
        <v>5757537.200000003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Kaiser Permanente Central Hospital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866247.83240062394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0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0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2532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1453722.06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1453722.06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2319969.8924006242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Kaiser Permanente Central Hospital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0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0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10455223.160000002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10455223.160000002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10455223.160000002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10455223.160000002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Kaiser Permanente Central Hospital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0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0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10455223.160000002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10455223.160000002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10455223.160000002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Kaiser Permanente Central Hospital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1540500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52669312.439999938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54209812.439999938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866247.83240062394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0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1453722.06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2319969.8924006242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51889842.547599316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51889842.547599316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23749927.77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9667874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0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13471275.509999998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64268.229999999989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4810969.0199999986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945069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78495.87000000001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409656.73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53197536.129999988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-1307693.5824006721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-1307693.5824006721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-1307693.5824006721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55" zoomScale="65" workbookViewId="0">
      <selection activeCell="A386" sqref="A386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Kaiser Permanente Central Hospital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3211.5708333333332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29.081659999999999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2742566.05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1113527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165514.36999999997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1877.4499999999998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394657.88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34121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4142.46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15722.559999999998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4472128.7699999996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1540500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1627000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3167500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7543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8902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48733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Kaiser Permanente Central Hospital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598267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42.835830000000001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3551579.03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1401578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10419468.419999998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41132.25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1940494.6999999997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496191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72051.38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-3120.1200000000026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17919374.659999996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21608806.645433202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21608806.645433202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19488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4603</v>
      </c>
      <c r="H63" s="14">
        <f>data!O79</f>
        <v>0</v>
      </c>
      <c r="I63" s="14">
        <f>data!P79</f>
        <v>110213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42.835830000000001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Kaiser Permanente Central Hospital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582160</v>
      </c>
      <c r="D73" s="48">
        <f>data!R59</f>
        <v>511160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25.234160000000003</v>
      </c>
      <c r="D74" s="26">
        <f>data!R60</f>
        <v>21.4</v>
      </c>
      <c r="E74" s="26">
        <f>data!S60</f>
        <v>17.016659999999998</v>
      </c>
      <c r="F74" s="26">
        <f>data!T60</f>
        <v>8.5333299999999994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2484757.8299999996</v>
      </c>
      <c r="D75" s="14">
        <f>data!R61</f>
        <v>4162074.71</v>
      </c>
      <c r="E75" s="14">
        <f>data!S61</f>
        <v>654092.38</v>
      </c>
      <c r="F75" s="14">
        <f>data!T61</f>
        <v>883518.5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994030</v>
      </c>
      <c r="D76" s="14">
        <f>data!R62</f>
        <v>1734012</v>
      </c>
      <c r="E76" s="14">
        <f>data!S62</f>
        <v>262035</v>
      </c>
      <c r="F76" s="14">
        <f>data!T62</f>
        <v>366760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286629.18</v>
      </c>
      <c r="D78" s="14">
        <f>data!R64</f>
        <v>482845.05000000005</v>
      </c>
      <c r="E78" s="14">
        <f>data!S64</f>
        <v>345367.46</v>
      </c>
      <c r="F78" s="14">
        <f>data!T64</f>
        <v>183525.35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626.01</v>
      </c>
      <c r="D79" s="14">
        <f>data!R65</f>
        <v>3757.6400000000003</v>
      </c>
      <c r="E79" s="14">
        <f>data!S65</f>
        <v>1443.92</v>
      </c>
      <c r="F79" s="14">
        <f>data!T65</f>
        <v>292.60000000000002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85509.23</v>
      </c>
      <c r="D80" s="14">
        <f>data!R66</f>
        <v>113279.27</v>
      </c>
      <c r="E80" s="14">
        <f>data!S66</f>
        <v>652831.64</v>
      </c>
      <c r="F80" s="14">
        <f>data!T66</f>
        <v>79855.53</v>
      </c>
      <c r="G80" s="14">
        <f>data!U66</f>
        <v>0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34641</v>
      </c>
      <c r="D81" s="14">
        <f>data!R67</f>
        <v>49163</v>
      </c>
      <c r="E81" s="14">
        <f>data!S67</f>
        <v>16161</v>
      </c>
      <c r="F81" s="14">
        <f>data!T67</f>
        <v>0</v>
      </c>
      <c r="G81" s="14">
        <f>data!U67</f>
        <v>0</v>
      </c>
      <c r="H81" s="14">
        <f>data!V67</f>
        <v>0</v>
      </c>
      <c r="I81" s="14">
        <f>data!W67</f>
        <v>7777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5725.25</v>
      </c>
      <c r="D83" s="14">
        <f>data!R69</f>
        <v>312181.08</v>
      </c>
      <c r="E83" s="14">
        <f>data!S69</f>
        <v>3018.55</v>
      </c>
      <c r="F83" s="14">
        <f>data!T69</f>
        <v>1463.5700000000002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3891918.4999999995</v>
      </c>
      <c r="D85" s="14">
        <f>data!R71</f>
        <v>6857312.7499999991</v>
      </c>
      <c r="E85" s="14">
        <f>data!S71</f>
        <v>1934949.95</v>
      </c>
      <c r="F85" s="14">
        <f>data!T71</f>
        <v>1515415.5500000003</v>
      </c>
      <c r="G85" s="14">
        <f>data!U71</f>
        <v>0</v>
      </c>
      <c r="H85" s="14">
        <f>data!V71</f>
        <v>0</v>
      </c>
      <c r="I85" s="14">
        <f>data!W71</f>
        <v>7777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5632189.0772671625</v>
      </c>
      <c r="D89" s="14">
        <f>data!R74</f>
        <v>434758.91583320487</v>
      </c>
      <c r="E89" s="14">
        <f>data!S74</f>
        <v>0</v>
      </c>
      <c r="F89" s="14">
        <f>data!T74</f>
        <v>3842468.3090926111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5632189.0772671625</v>
      </c>
      <c r="D90" s="14">
        <f>data!R75</f>
        <v>434758.91583320487</v>
      </c>
      <c r="E90" s="14">
        <f>data!S75</f>
        <v>0</v>
      </c>
      <c r="F90" s="14">
        <f>data!T75</f>
        <v>3842468.3090926111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9402</v>
      </c>
      <c r="D92" s="14">
        <f>data!R76</f>
        <v>6833</v>
      </c>
      <c r="E92" s="14">
        <f>data!S76</f>
        <v>5427</v>
      </c>
      <c r="F92" s="14">
        <f>data!T76</f>
        <v>0</v>
      </c>
      <c r="G92" s="14">
        <f>data!U76</f>
        <v>11654</v>
      </c>
      <c r="H92" s="14">
        <f>data!V76</f>
        <v>0</v>
      </c>
      <c r="I92" s="14">
        <f>data!W76</f>
        <v>3673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2378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129107.5</v>
      </c>
      <c r="F95" s="14">
        <f>data!T79</f>
        <v>0</v>
      </c>
      <c r="G95" s="14">
        <f>data!U79</f>
        <v>167.5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25.234160000000003</v>
      </c>
      <c r="D96" s="84">
        <f>data!R80</f>
        <v>0</v>
      </c>
      <c r="E96" s="84">
        <f>data!S80</f>
        <v>17.016659999999998</v>
      </c>
      <c r="F96" s="84">
        <f>data!T80</f>
        <v>8.5333299999999994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Kaiser Permanente Central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14.506669999999998</v>
      </c>
      <c r="E106" s="26">
        <f>data!Z60</f>
        <v>17.10999</v>
      </c>
      <c r="F106" s="26">
        <f>data!AA60</f>
        <v>0</v>
      </c>
      <c r="G106" s="26">
        <f>data!AB60</f>
        <v>0.13</v>
      </c>
      <c r="H106" s="26">
        <f>data!AC60</f>
        <v>4.3358299999999996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1292915.94</v>
      </c>
      <c r="E107" s="14">
        <f>data!Z61</f>
        <v>2194390.02</v>
      </c>
      <c r="F107" s="14">
        <f>data!AA61</f>
        <v>0</v>
      </c>
      <c r="G107" s="14">
        <f>data!AB61</f>
        <v>11027.72</v>
      </c>
      <c r="H107" s="14">
        <f>data!AC61</f>
        <v>433861.06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527679</v>
      </c>
      <c r="E108" s="14">
        <f>data!Z62</f>
        <v>893837</v>
      </c>
      <c r="F108" s="14">
        <f>data!AA62</f>
        <v>0</v>
      </c>
      <c r="G108" s="14">
        <f>data!AB62</f>
        <v>4177</v>
      </c>
      <c r="H108" s="14">
        <f>data!AC62</f>
        <v>182243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583658.03000000038</v>
      </c>
      <c r="E110" s="14">
        <f>data!Z64</f>
        <v>100866.48999999998</v>
      </c>
      <c r="F110" s="14">
        <f>data!AA64</f>
        <v>0</v>
      </c>
      <c r="G110" s="14">
        <f>data!AB64</f>
        <v>245016.68</v>
      </c>
      <c r="H110" s="14">
        <f>data!AC64</f>
        <v>61473.760000000002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409.13</v>
      </c>
      <c r="E111" s="14">
        <f>data!Z65</f>
        <v>743.84</v>
      </c>
      <c r="F111" s="14">
        <f>data!AA65</f>
        <v>0</v>
      </c>
      <c r="G111" s="14">
        <f>data!AB65</f>
        <v>1517.8200000000002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306607.64999999997</v>
      </c>
      <c r="E112" s="14">
        <f>data!Z66</f>
        <v>843273.82</v>
      </c>
      <c r="F112" s="14">
        <f>data!AA66</f>
        <v>0</v>
      </c>
      <c r="G112" s="14">
        <f>data!AB66</f>
        <v>1255.93</v>
      </c>
      <c r="H112" s="14">
        <f>data!AC66</f>
        <v>23894.6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243228</v>
      </c>
      <c r="E113" s="14">
        <f>data!Z67</f>
        <v>0</v>
      </c>
      <c r="F113" s="14">
        <f>data!AA67</f>
        <v>3006</v>
      </c>
      <c r="G113" s="14">
        <f>data!AB67</f>
        <v>0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2302.0300000000002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5334.08</v>
      </c>
      <c r="E115" s="14">
        <f>data!Z69</f>
        <v>3683.43</v>
      </c>
      <c r="F115" s="14">
        <f>data!AA69</f>
        <v>0</v>
      </c>
      <c r="G115" s="14">
        <f>data!AB69</f>
        <v>10250.91</v>
      </c>
      <c r="H115" s="14">
        <f>data!AC69</f>
        <v>769.28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2962133.86</v>
      </c>
      <c r="E117" s="14">
        <f>data!Z71</f>
        <v>4036794.5999999996</v>
      </c>
      <c r="F117" s="14">
        <f>data!AA71</f>
        <v>3006</v>
      </c>
      <c r="G117" s="14">
        <f>data!AB71</f>
        <v>273246.06</v>
      </c>
      <c r="H117" s="14">
        <f>data!AC71</f>
        <v>702241.70000000007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6037551.3455078201</v>
      </c>
      <c r="E121" s="14">
        <f>data!Z74</f>
        <v>8518687.383005403</v>
      </c>
      <c r="F121" s="14">
        <f>data!AA74</f>
        <v>0</v>
      </c>
      <c r="G121" s="14">
        <f>data!AB74</f>
        <v>686128.70808317105</v>
      </c>
      <c r="H121" s="14">
        <f>data!AC74</f>
        <v>64904.011235144455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6037551.3455078201</v>
      </c>
      <c r="E122" s="14">
        <f>data!Z75</f>
        <v>8518687.383005403</v>
      </c>
      <c r="F122" s="14">
        <f>data!AA75</f>
        <v>0</v>
      </c>
      <c r="G122" s="14">
        <f>data!AB75</f>
        <v>686128.70808317105</v>
      </c>
      <c r="H122" s="14">
        <f>data!AC75</f>
        <v>64904.011235144455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33883</v>
      </c>
      <c r="E124" s="14">
        <f>data!Z76</f>
        <v>0</v>
      </c>
      <c r="F124" s="14">
        <f>data!AA76</f>
        <v>0</v>
      </c>
      <c r="G124" s="14">
        <f>data!AB76</f>
        <v>4623</v>
      </c>
      <c r="H124" s="14">
        <f>data!AC76</f>
        <v>743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117100.5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14.50667</v>
      </c>
      <c r="E128" s="26">
        <f>data!Z80</f>
        <v>17.10999</v>
      </c>
      <c r="F128" s="26">
        <f>data!AA80</f>
        <v>0</v>
      </c>
      <c r="G128" s="26">
        <f>data!AB80</f>
        <v>0</v>
      </c>
      <c r="H128" s="26">
        <f>data!AC80</f>
        <v>4.3358299999999996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Kaiser Permanente Central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60351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44.387489999999993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4428194.53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1808071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741613.08999999985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7218.86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367030.64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53257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7554.66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7412939.7800000003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4216818.0445422195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4216818.0445422195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14792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610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89576.5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44.387489999999993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Kaiser Permanente Central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5958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Kaiser Permanente Central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11890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6.59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404001.52999999997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170176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-152138.81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1182.4199999999998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676.89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7524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551.6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431973.63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14784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Kaiser Permanente Central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200711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61218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Kaiser Permanente Central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Kaiser Permanente Central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4.3499999999999996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506948.47000000003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209749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7436.44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4066.29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1601.24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46521.88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776323.32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0</v>
      </c>
      <c r="D316" s="85">
        <f>data!BO76</f>
        <v>690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Kaiser Permanente Central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Kaiser Permanente Central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235.51161999999997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23749927.77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9667874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0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13471275.509999998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64268.229999999989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4810969.0199999986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945069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78495.87000000001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409656.73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53197536.129999988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1540500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52669312.439999938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54209812.439999938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200711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11890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499501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173.95995999999997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2022-07-13T22:45:19Z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2022-07-13T22:43:08Z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e7f8d8a7-55f3-4efe-a554-2e1a625107e0</vt:lpwstr>
  </property>
  <property fmtid="{D5CDD505-2E9C-101B-9397-08002B2CF9AE}" pid="8" name="MSIP_Label_1520fa42-cf58-4c22-8b93-58cf1d3bd1cb_ContentBits">
    <vt:lpwstr>0</vt:lpwstr>
  </property>
</Properties>
</file>