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1CAF2D40-A11D-4606-AD5E-DA2C409298A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7" i="1" l="1"/>
  <c r="S74" i="1"/>
  <c r="S73" i="1"/>
  <c r="CC60" i="1"/>
  <c r="CC61" i="1"/>
  <c r="C389" i="1" l="1"/>
  <c r="C387" i="1"/>
  <c r="C385" i="1"/>
  <c r="C379" i="1"/>
  <c r="C378" i="1"/>
  <c r="C370" i="1"/>
  <c r="C364" i="1"/>
  <c r="C306" i="1"/>
  <c r="C307" i="1"/>
  <c r="C305" i="1"/>
  <c r="C276" i="1"/>
  <c r="C252" i="1"/>
  <c r="C238" i="1"/>
  <c r="C231" i="1"/>
  <c r="C234" i="1"/>
  <c r="C233" i="1"/>
  <c r="C228" i="1"/>
  <c r="C226" i="1"/>
  <c r="C224" i="1"/>
  <c r="B213" i="1"/>
  <c r="C170" i="1"/>
  <c r="C168" i="1"/>
  <c r="D142" i="1"/>
  <c r="D141" i="1"/>
  <c r="C142" i="1"/>
  <c r="C141" i="1"/>
  <c r="D140" i="1"/>
  <c r="C140" i="1"/>
  <c r="D138" i="1"/>
  <c r="D139" i="1"/>
  <c r="C139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F544" i="10" s="1"/>
  <c r="B543" i="10"/>
  <c r="B542" i="10"/>
  <c r="B541" i="10"/>
  <c r="E540" i="10"/>
  <c r="D540" i="10"/>
  <c r="B540" i="10"/>
  <c r="F540" i="10" s="1"/>
  <c r="E539" i="10"/>
  <c r="D539" i="10"/>
  <c r="B539" i="10"/>
  <c r="F539" i="10" s="1"/>
  <c r="H538" i="10"/>
  <c r="E538" i="10"/>
  <c r="D538" i="10"/>
  <c r="B538" i="10"/>
  <c r="F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F534" i="10" s="1"/>
  <c r="E533" i="10"/>
  <c r="D533" i="10"/>
  <c r="B533" i="10"/>
  <c r="E532" i="10"/>
  <c r="D532" i="10"/>
  <c r="B532" i="10"/>
  <c r="F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F528" i="10" s="1"/>
  <c r="E527" i="10"/>
  <c r="D527" i="10"/>
  <c r="B527" i="10"/>
  <c r="H527" i="10" s="1"/>
  <c r="H526" i="10"/>
  <c r="E526" i="10"/>
  <c r="D526" i="10"/>
  <c r="B526" i="10"/>
  <c r="F526" i="10" s="1"/>
  <c r="E525" i="10"/>
  <c r="D525" i="10"/>
  <c r="B525" i="10"/>
  <c r="H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B521" i="10"/>
  <c r="E520" i="10"/>
  <c r="D520" i="10"/>
  <c r="B520" i="10"/>
  <c r="F520" i="10" s="1"/>
  <c r="E519" i="10"/>
  <c r="D519" i="10"/>
  <c r="B519" i="10"/>
  <c r="H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F516" i="10" s="1"/>
  <c r="E515" i="10"/>
  <c r="D515" i="10"/>
  <c r="B515" i="10"/>
  <c r="H515" i="10" s="1"/>
  <c r="E514" i="10"/>
  <c r="D514" i="10"/>
  <c r="B514" i="10"/>
  <c r="B513" i="10"/>
  <c r="B512" i="10"/>
  <c r="F512" i="10" s="1"/>
  <c r="E511" i="10"/>
  <c r="D511" i="10"/>
  <c r="B511" i="10"/>
  <c r="E510" i="10"/>
  <c r="D510" i="10"/>
  <c r="B510" i="10"/>
  <c r="E509" i="10"/>
  <c r="D509" i="10"/>
  <c r="B509" i="10"/>
  <c r="F509" i="10" s="1"/>
  <c r="E508" i="10"/>
  <c r="D508" i="10"/>
  <c r="B508" i="10"/>
  <c r="F508" i="10" s="1"/>
  <c r="E507" i="10"/>
  <c r="D507" i="10"/>
  <c r="B507" i="10"/>
  <c r="H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F502" i="10" s="1"/>
  <c r="H501" i="10"/>
  <c r="E501" i="10"/>
  <c r="D501" i="10"/>
  <c r="B501" i="10"/>
  <c r="F501" i="10" s="1"/>
  <c r="E500" i="10"/>
  <c r="D500" i="10"/>
  <c r="B500" i="10"/>
  <c r="F500" i="10" s="1"/>
  <c r="F499" i="10"/>
  <c r="E499" i="10"/>
  <c r="D499" i="10"/>
  <c r="B499" i="10"/>
  <c r="H499" i="10" s="1"/>
  <c r="E498" i="10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79" i="10"/>
  <c r="B428" i="10" s="1"/>
  <c r="C378" i="10"/>
  <c r="C370" i="10"/>
  <c r="D367" i="10"/>
  <c r="D361" i="10"/>
  <c r="B465" i="10" s="1"/>
  <c r="D329" i="10"/>
  <c r="D328" i="10"/>
  <c r="D330" i="10" s="1"/>
  <c r="D319" i="10"/>
  <c r="C306" i="10"/>
  <c r="C305" i="10"/>
  <c r="D290" i="10"/>
  <c r="D283" i="10"/>
  <c r="C276" i="10"/>
  <c r="D275" i="10"/>
  <c r="B476" i="10" s="1"/>
  <c r="D265" i="10"/>
  <c r="D260" i="10"/>
  <c r="C252" i="10"/>
  <c r="C238" i="10"/>
  <c r="D240" i="10" s="1"/>
  <c r="B447" i="10" s="1"/>
  <c r="C234" i="10"/>
  <c r="C233" i="10"/>
  <c r="B454" i="10" s="1"/>
  <c r="C231" i="10"/>
  <c r="C226" i="10"/>
  <c r="C224" i="10"/>
  <c r="D221" i="10"/>
  <c r="D217" i="10"/>
  <c r="C217" i="10"/>
  <c r="D433" i="10" s="1"/>
  <c r="E216" i="10"/>
  <c r="E215" i="10"/>
  <c r="E214" i="10"/>
  <c r="B213" i="10"/>
  <c r="B217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C176" i="10"/>
  <c r="C170" i="10"/>
  <c r="D173" i="10" s="1"/>
  <c r="D428" i="10" s="1"/>
  <c r="C157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C142" i="10"/>
  <c r="D141" i="10"/>
  <c r="C141" i="10"/>
  <c r="E140" i="10"/>
  <c r="C139" i="10"/>
  <c r="E139" i="10" s="1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F76" i="10"/>
  <c r="CC52" i="10" s="1"/>
  <c r="CC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CE74" i="10" s="1"/>
  <c r="C464" i="10" s="1"/>
  <c r="S73" i="10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V52" i="10"/>
  <c r="BV67" i="10" s="1"/>
  <c r="BR52" i="10"/>
  <c r="BR67" i="10" s="1"/>
  <c r="BF52" i="10"/>
  <c r="BF67" i="10" s="1"/>
  <c r="BB52" i="10"/>
  <c r="BB67" i="10" s="1"/>
  <c r="AP52" i="10"/>
  <c r="AP67" i="10" s="1"/>
  <c r="AL52" i="10"/>
  <c r="AL67" i="10" s="1"/>
  <c r="Z52" i="10"/>
  <c r="Z67" i="10" s="1"/>
  <c r="V52" i="10"/>
  <c r="V67" i="10" s="1"/>
  <c r="J52" i="10"/>
  <c r="J67" i="10" s="1"/>
  <c r="F52" i="10"/>
  <c r="F67" i="10" s="1"/>
  <c r="CE51" i="10"/>
  <c r="B49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CE47" i="10"/>
  <c r="F498" i="10" l="1"/>
  <c r="H504" i="10"/>
  <c r="F510" i="10"/>
  <c r="F546" i="10"/>
  <c r="H500" i="10"/>
  <c r="F519" i="10"/>
  <c r="F527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B71" i="10" s="1"/>
  <c r="B547" i="1" s="1"/>
  <c r="BJ48" i="10"/>
  <c r="BJ62" i="10" s="1"/>
  <c r="BJ71" i="10" s="1"/>
  <c r="C555" i="10" s="1"/>
  <c r="BR48" i="10"/>
  <c r="BR62" i="10" s="1"/>
  <c r="BZ48" i="10"/>
  <c r="BZ62" i="10" s="1"/>
  <c r="G52" i="10"/>
  <c r="G67" i="10" s="1"/>
  <c r="W52" i="10"/>
  <c r="W67" i="10" s="1"/>
  <c r="AM52" i="10"/>
  <c r="AM67" i="10" s="1"/>
  <c r="BC52" i="10"/>
  <c r="BC67" i="10" s="1"/>
  <c r="BS52" i="10"/>
  <c r="BS67" i="10" s="1"/>
  <c r="D314" i="10"/>
  <c r="D339" i="10" s="1"/>
  <c r="C482" i="10" s="1"/>
  <c r="D390" i="10"/>
  <c r="B441" i="10" s="1"/>
  <c r="B427" i="10"/>
  <c r="F531" i="10"/>
  <c r="F550" i="10"/>
  <c r="O48" i="10"/>
  <c r="O62" i="10" s="1"/>
  <c r="AE48" i="10"/>
  <c r="AE62" i="10" s="1"/>
  <c r="BC48" i="10"/>
  <c r="BC62" i="10" s="1"/>
  <c r="BC71" i="10" s="1"/>
  <c r="C633" i="10" s="1"/>
  <c r="CA48" i="10"/>
  <c r="CA62" i="10" s="1"/>
  <c r="CA71" i="10" s="1"/>
  <c r="B572" i="1" s="1"/>
  <c r="P48" i="10"/>
  <c r="P62" i="10" s="1"/>
  <c r="AV48" i="10"/>
  <c r="AV62" i="10" s="1"/>
  <c r="CB48" i="10"/>
  <c r="CB62" i="10" s="1"/>
  <c r="AA52" i="10"/>
  <c r="AA67" i="10" s="1"/>
  <c r="AQ52" i="10"/>
  <c r="AQ67" i="10" s="1"/>
  <c r="BG52" i="10"/>
  <c r="BG67" i="10" s="1"/>
  <c r="BW52" i="10"/>
  <c r="BW67" i="10" s="1"/>
  <c r="BW71" i="10" s="1"/>
  <c r="B568" i="1" s="1"/>
  <c r="E213" i="10"/>
  <c r="E217" i="10" s="1"/>
  <c r="C478" i="10" s="1"/>
  <c r="H496" i="10"/>
  <c r="F507" i="10"/>
  <c r="F515" i="10"/>
  <c r="H534" i="10"/>
  <c r="BK48" i="10"/>
  <c r="BK62" i="10" s="1"/>
  <c r="X48" i="10"/>
  <c r="X62" i="10" s="1"/>
  <c r="K52" i="10"/>
  <c r="K67" i="10" s="1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CC71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D229" i="10"/>
  <c r="B445" i="10" s="1"/>
  <c r="F525" i="10"/>
  <c r="W48" i="10"/>
  <c r="W62" i="10" s="1"/>
  <c r="W71" i="10" s="1"/>
  <c r="AM48" i="10"/>
  <c r="AM62" i="10" s="1"/>
  <c r="AM71" i="10" s="1"/>
  <c r="BS48" i="10"/>
  <c r="BS62" i="10" s="1"/>
  <c r="AN48" i="10"/>
  <c r="AN62" i="10" s="1"/>
  <c r="BL48" i="10"/>
  <c r="BL62" i="10" s="1"/>
  <c r="J48" i="10"/>
  <c r="J62" i="10" s="1"/>
  <c r="J71" i="10" s="1"/>
  <c r="R48" i="10"/>
  <c r="R62" i="10" s="1"/>
  <c r="R71" i="10" s="1"/>
  <c r="C511" i="10" s="1"/>
  <c r="Z48" i="10"/>
  <c r="Z62" i="10" s="1"/>
  <c r="Z71" i="10" s="1"/>
  <c r="C691" i="10" s="1"/>
  <c r="AH48" i="10"/>
  <c r="AH62" i="10" s="1"/>
  <c r="AP48" i="10"/>
  <c r="AP62" i="10" s="1"/>
  <c r="AP71" i="10" s="1"/>
  <c r="AX48" i="10"/>
  <c r="AX62" i="10" s="1"/>
  <c r="BF48" i="10"/>
  <c r="BF62" i="10" s="1"/>
  <c r="BF71" i="10" s="1"/>
  <c r="BN48" i="10"/>
  <c r="BN62" i="10" s="1"/>
  <c r="BV48" i="10"/>
  <c r="BV62" i="10" s="1"/>
  <c r="BV71" i="10" s="1"/>
  <c r="O52" i="10"/>
  <c r="O67" i="10" s="1"/>
  <c r="AE52" i="10"/>
  <c r="AE67" i="10" s="1"/>
  <c r="AU52" i="10"/>
  <c r="AU67" i="10" s="1"/>
  <c r="BK52" i="10"/>
  <c r="BK67" i="10" s="1"/>
  <c r="CA52" i="10"/>
  <c r="CA67" i="10" s="1"/>
  <c r="F503" i="10"/>
  <c r="F514" i="10"/>
  <c r="H520" i="10"/>
  <c r="F523" i="10"/>
  <c r="D292" i="10"/>
  <c r="D341" i="10" s="1"/>
  <c r="C481" i="10" s="1"/>
  <c r="AF48" i="10"/>
  <c r="AF62" i="10" s="1"/>
  <c r="BT48" i="10"/>
  <c r="BT62" i="10" s="1"/>
  <c r="C48" i="10"/>
  <c r="C62" i="10" s="1"/>
  <c r="K48" i="10"/>
  <c r="K62" i="10" s="1"/>
  <c r="S48" i="10"/>
  <c r="S62" i="10" s="1"/>
  <c r="S71" i="10" s="1"/>
  <c r="AA48" i="10"/>
  <c r="AA62" i="10" s="1"/>
  <c r="AA71" i="10" s="1"/>
  <c r="C692" i="10" s="1"/>
  <c r="AI48" i="10"/>
  <c r="AI62" i="10" s="1"/>
  <c r="AI71" i="10" s="1"/>
  <c r="C700" i="10" s="1"/>
  <c r="AQ48" i="10"/>
  <c r="AQ62" i="10" s="1"/>
  <c r="AQ71" i="10" s="1"/>
  <c r="AY48" i="10"/>
  <c r="AY62" i="10" s="1"/>
  <c r="BG48" i="10"/>
  <c r="BG62" i="10" s="1"/>
  <c r="BO48" i="10"/>
  <c r="BO62" i="10" s="1"/>
  <c r="BW48" i="10"/>
  <c r="BW62" i="10" s="1"/>
  <c r="R52" i="10"/>
  <c r="R67" i="10" s="1"/>
  <c r="AH52" i="10"/>
  <c r="AH67" i="10" s="1"/>
  <c r="AX52" i="10"/>
  <c r="AX67" i="10" s="1"/>
  <c r="BN52" i="10"/>
  <c r="BN67" i="10" s="1"/>
  <c r="D277" i="10"/>
  <c r="F537" i="10"/>
  <c r="G48" i="10"/>
  <c r="G62" i="10" s="1"/>
  <c r="G71" i="10" s="1"/>
  <c r="AU48" i="10"/>
  <c r="AU62" i="10" s="1"/>
  <c r="H48" i="10"/>
  <c r="H62" i="10" s="1"/>
  <c r="BD48" i="10"/>
  <c r="BD62" i="10" s="1"/>
  <c r="BD71" i="10" s="1"/>
  <c r="D48" i="10"/>
  <c r="D62" i="10" s="1"/>
  <c r="CE62" i="10" s="1"/>
  <c r="C428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H71" i="10" s="1"/>
  <c r="BP48" i="10"/>
  <c r="BP62" i="10" s="1"/>
  <c r="BX48" i="10"/>
  <c r="BX62" i="10" s="1"/>
  <c r="C52" i="10"/>
  <c r="C67" i="10" s="1"/>
  <c r="S52" i="10"/>
  <c r="S67" i="10" s="1"/>
  <c r="AI52" i="10"/>
  <c r="AI67" i="10" s="1"/>
  <c r="AY52" i="10"/>
  <c r="AY67" i="10" s="1"/>
  <c r="BO52" i="10"/>
  <c r="BO67" i="10" s="1"/>
  <c r="E142" i="10"/>
  <c r="D464" i="10" s="1"/>
  <c r="C473" i="10"/>
  <c r="D236" i="10"/>
  <c r="B446" i="10" s="1"/>
  <c r="F497" i="10"/>
  <c r="H508" i="10"/>
  <c r="F511" i="10"/>
  <c r="H516" i="10"/>
  <c r="F522" i="10"/>
  <c r="F535" i="10"/>
  <c r="AO71" i="10"/>
  <c r="C688" i="10"/>
  <c r="C516" i="10"/>
  <c r="G516" i="10" s="1"/>
  <c r="H513" i="10"/>
  <c r="F513" i="10"/>
  <c r="BG71" i="10"/>
  <c r="F71" i="10"/>
  <c r="N71" i="10"/>
  <c r="V71" i="10"/>
  <c r="AL71" i="10"/>
  <c r="B531" i="1" s="1"/>
  <c r="AT71" i="10"/>
  <c r="B539" i="1" s="1"/>
  <c r="BR71" i="10"/>
  <c r="BZ71" i="10"/>
  <c r="CE73" i="10"/>
  <c r="C463" i="10" s="1"/>
  <c r="S75" i="10"/>
  <c r="F533" i="10"/>
  <c r="H533" i="10"/>
  <c r="AF71" i="10"/>
  <c r="BT71" i="10"/>
  <c r="C672" i="10"/>
  <c r="C500" i="10"/>
  <c r="G500" i="10" s="1"/>
  <c r="C704" i="10"/>
  <c r="C532" i="10"/>
  <c r="G532" i="10" s="1"/>
  <c r="BY71" i="10"/>
  <c r="C574" i="10"/>
  <c r="C620" i="10"/>
  <c r="F529" i="10"/>
  <c r="C503" i="10"/>
  <c r="G503" i="10" s="1"/>
  <c r="C675" i="10"/>
  <c r="C707" i="10"/>
  <c r="C535" i="10"/>
  <c r="G535" i="10" s="1"/>
  <c r="C551" i="10"/>
  <c r="C629" i="10"/>
  <c r="C567" i="10"/>
  <c r="C642" i="10"/>
  <c r="AU71" i="10"/>
  <c r="BK71" i="10"/>
  <c r="B556" i="1" s="1"/>
  <c r="C71" i="10"/>
  <c r="C684" i="10"/>
  <c r="C512" i="10"/>
  <c r="G512" i="10" s="1"/>
  <c r="C528" i="10"/>
  <c r="G528" i="10" s="1"/>
  <c r="C520" i="10"/>
  <c r="G520" i="10" s="1"/>
  <c r="F521" i="10"/>
  <c r="C458" i="10"/>
  <c r="B444" i="10"/>
  <c r="D52" i="10"/>
  <c r="H52" i="10"/>
  <c r="H67" i="10" s="1"/>
  <c r="H71" i="10" s="1"/>
  <c r="L52" i="10"/>
  <c r="L67" i="10" s="1"/>
  <c r="L71" i="10" s="1"/>
  <c r="B505" i="1" s="1"/>
  <c r="P52" i="10"/>
  <c r="P67" i="10" s="1"/>
  <c r="P71" i="10" s="1"/>
  <c r="T52" i="10"/>
  <c r="T67" i="10" s="1"/>
  <c r="T71" i="10" s="1"/>
  <c r="X52" i="10"/>
  <c r="X67" i="10" s="1"/>
  <c r="X71" i="10" s="1"/>
  <c r="AB52" i="10"/>
  <c r="AB67" i="10" s="1"/>
  <c r="AB71" i="10" s="1"/>
  <c r="AF52" i="10"/>
  <c r="AF67" i="10" s="1"/>
  <c r="AJ52" i="10"/>
  <c r="AJ67" i="10" s="1"/>
  <c r="AJ71" i="10" s="1"/>
  <c r="AN52" i="10"/>
  <c r="AN67" i="10" s="1"/>
  <c r="AN71" i="10" s="1"/>
  <c r="AR52" i="10"/>
  <c r="AR67" i="10" s="1"/>
  <c r="AR71" i="10" s="1"/>
  <c r="AV52" i="10"/>
  <c r="AV67" i="10" s="1"/>
  <c r="AV71" i="10" s="1"/>
  <c r="AZ52" i="10"/>
  <c r="AZ67" i="10" s="1"/>
  <c r="AZ71" i="10" s="1"/>
  <c r="BD52" i="10"/>
  <c r="BD67" i="10" s="1"/>
  <c r="BH52" i="10"/>
  <c r="BH67" i="10" s="1"/>
  <c r="BL52" i="10"/>
  <c r="BL67" i="10" s="1"/>
  <c r="BL71" i="10" s="1"/>
  <c r="BP52" i="10"/>
  <c r="BP67" i="10" s="1"/>
  <c r="BT52" i="10"/>
  <c r="BT67" i="10" s="1"/>
  <c r="BX52" i="10"/>
  <c r="BX67" i="10" s="1"/>
  <c r="BX71" i="10" s="1"/>
  <c r="CB52" i="10"/>
  <c r="CB67" i="10" s="1"/>
  <c r="CB71" i="10" s="1"/>
  <c r="CE75" i="10"/>
  <c r="G612" i="10"/>
  <c r="CF77" i="10"/>
  <c r="D438" i="10"/>
  <c r="C448" i="10"/>
  <c r="D368" i="10"/>
  <c r="C430" i="10"/>
  <c r="B455" i="10"/>
  <c r="F505" i="10"/>
  <c r="H517" i="10"/>
  <c r="H539" i="10"/>
  <c r="E52" i="10"/>
  <c r="E67" i="10" s="1"/>
  <c r="E71" i="10" s="1"/>
  <c r="I52" i="10"/>
  <c r="I67" i="10" s="1"/>
  <c r="M52" i="10"/>
  <c r="M67" i="10" s="1"/>
  <c r="M71" i="10" s="1"/>
  <c r="Q52" i="10"/>
  <c r="Q67" i="10" s="1"/>
  <c r="Q71" i="10" s="1"/>
  <c r="U52" i="10"/>
  <c r="U67" i="10" s="1"/>
  <c r="U71" i="10" s="1"/>
  <c r="Y52" i="10"/>
  <c r="Y67" i="10" s="1"/>
  <c r="Y71" i="10" s="1"/>
  <c r="AC52" i="10"/>
  <c r="AC67" i="10" s="1"/>
  <c r="AC71" i="10" s="1"/>
  <c r="AG52" i="10"/>
  <c r="AG67" i="10" s="1"/>
  <c r="AG71" i="10" s="1"/>
  <c r="AK52" i="10"/>
  <c r="AK67" i="10" s="1"/>
  <c r="AK71" i="10" s="1"/>
  <c r="AO52" i="10"/>
  <c r="AO67" i="10" s="1"/>
  <c r="AS52" i="10"/>
  <c r="AS67" i="10" s="1"/>
  <c r="AS71" i="10" s="1"/>
  <c r="AW52" i="10"/>
  <c r="AW67" i="10" s="1"/>
  <c r="AW71" i="10" s="1"/>
  <c r="BA52" i="10"/>
  <c r="BA67" i="10" s="1"/>
  <c r="BA71" i="10" s="1"/>
  <c r="BE52" i="10"/>
  <c r="BE67" i="10" s="1"/>
  <c r="BE71" i="10" s="1"/>
  <c r="BI52" i="10"/>
  <c r="BI67" i="10" s="1"/>
  <c r="BI71" i="10" s="1"/>
  <c r="BM52" i="10"/>
  <c r="BM67" i="10" s="1"/>
  <c r="BQ52" i="10"/>
  <c r="BQ67" i="10" s="1"/>
  <c r="BQ71" i="10" s="1"/>
  <c r="BU52" i="10"/>
  <c r="BU67" i="10" s="1"/>
  <c r="BY52" i="10"/>
  <c r="BY67" i="10" s="1"/>
  <c r="E141" i="10"/>
  <c r="D463" i="10" s="1"/>
  <c r="B458" i="10"/>
  <c r="D372" i="10"/>
  <c r="E204" i="10"/>
  <c r="C476" i="10" s="1"/>
  <c r="H502" i="10"/>
  <c r="H506" i="10"/>
  <c r="H528" i="10"/>
  <c r="H532" i="10"/>
  <c r="H536" i="10"/>
  <c r="H540" i="10"/>
  <c r="B575" i="1"/>
  <c r="B574" i="1"/>
  <c r="B571" i="1"/>
  <c r="B567" i="1"/>
  <c r="B563" i="1"/>
  <c r="B552" i="1"/>
  <c r="B551" i="1"/>
  <c r="B548" i="1"/>
  <c r="B535" i="1"/>
  <c r="B532" i="1"/>
  <c r="B528" i="1"/>
  <c r="B520" i="1"/>
  <c r="B516" i="1"/>
  <c r="B515" i="1"/>
  <c r="B512" i="1"/>
  <c r="B511" i="1"/>
  <c r="B507" i="1"/>
  <c r="B503" i="1"/>
  <c r="B500" i="1"/>
  <c r="B499" i="1"/>
  <c r="B496" i="1"/>
  <c r="F493" i="1"/>
  <c r="D493" i="1"/>
  <c r="B493" i="1"/>
  <c r="C647" i="10" l="1"/>
  <c r="AE71" i="10"/>
  <c r="D465" i="10"/>
  <c r="BN71" i="10"/>
  <c r="O71" i="10"/>
  <c r="C519" i="10"/>
  <c r="G519" i="10" s="1"/>
  <c r="K71" i="10"/>
  <c r="AD71" i="10"/>
  <c r="M760" i="10" s="1"/>
  <c r="B519" i="1"/>
  <c r="B555" i="1"/>
  <c r="BU71" i="10"/>
  <c r="B566" i="1" s="1"/>
  <c r="I71" i="10"/>
  <c r="BP71" i="10"/>
  <c r="BO71" i="10"/>
  <c r="AX71" i="10"/>
  <c r="BS71" i="10"/>
  <c r="C572" i="10"/>
  <c r="H512" i="10"/>
  <c r="C683" i="10"/>
  <c r="C548" i="10"/>
  <c r="C617" i="10"/>
  <c r="BM71" i="10"/>
  <c r="D242" i="10"/>
  <c r="B448" i="10" s="1"/>
  <c r="CE48" i="10"/>
  <c r="AY71" i="10"/>
  <c r="AH71" i="10"/>
  <c r="C614" i="10"/>
  <c r="C550" i="10"/>
  <c r="B550" i="1"/>
  <c r="C674" i="10"/>
  <c r="C502" i="10"/>
  <c r="G502" i="10" s="1"/>
  <c r="B502" i="1"/>
  <c r="C545" i="10"/>
  <c r="C628" i="10"/>
  <c r="B545" i="1"/>
  <c r="C701" i="10"/>
  <c r="C529" i="10"/>
  <c r="B529" i="1"/>
  <c r="C685" i="10"/>
  <c r="C513" i="10"/>
  <c r="G513" i="10" s="1"/>
  <c r="B513" i="1"/>
  <c r="C562" i="10"/>
  <c r="C623" i="10"/>
  <c r="B562" i="1"/>
  <c r="C546" i="10"/>
  <c r="C630" i="10"/>
  <c r="B546" i="1"/>
  <c r="C686" i="10"/>
  <c r="C514" i="10"/>
  <c r="B514" i="1"/>
  <c r="C670" i="10"/>
  <c r="C498" i="10"/>
  <c r="B498" i="1"/>
  <c r="C573" i="10"/>
  <c r="C622" i="10"/>
  <c r="B573" i="1"/>
  <c r="C713" i="10"/>
  <c r="C541" i="10"/>
  <c r="B541" i="1"/>
  <c r="C681" i="10"/>
  <c r="C509" i="10"/>
  <c r="B509" i="1"/>
  <c r="C638" i="10"/>
  <c r="C558" i="10"/>
  <c r="B558" i="1"/>
  <c r="C698" i="10"/>
  <c r="C526" i="10"/>
  <c r="G526" i="10" s="1"/>
  <c r="B526" i="1"/>
  <c r="C682" i="10"/>
  <c r="C510" i="10"/>
  <c r="B510" i="1"/>
  <c r="C693" i="10"/>
  <c r="C521" i="10"/>
  <c r="B521" i="1"/>
  <c r="C690" i="10"/>
  <c r="C518" i="10"/>
  <c r="B518" i="1"/>
  <c r="C561" i="10"/>
  <c r="C621" i="10"/>
  <c r="B561" i="1"/>
  <c r="C702" i="10"/>
  <c r="C530" i="10"/>
  <c r="B530" i="1"/>
  <c r="C557" i="10"/>
  <c r="C637" i="10"/>
  <c r="B557" i="1"/>
  <c r="C710" i="10"/>
  <c r="C538" i="10"/>
  <c r="G538" i="10" s="1"/>
  <c r="B538" i="1"/>
  <c r="C678" i="10"/>
  <c r="C506" i="10"/>
  <c r="G506" i="10" s="1"/>
  <c r="B506" i="1"/>
  <c r="C705" i="10"/>
  <c r="C533" i="10"/>
  <c r="G533" i="10" s="1"/>
  <c r="B533" i="1"/>
  <c r="C673" i="10"/>
  <c r="C501" i="10"/>
  <c r="G501" i="10" s="1"/>
  <c r="B501" i="1"/>
  <c r="K612" i="10"/>
  <c r="C465" i="10"/>
  <c r="D67" i="10"/>
  <c r="CE52" i="10"/>
  <c r="C712" i="10"/>
  <c r="C540" i="10"/>
  <c r="G540" i="10" s="1"/>
  <c r="C708" i="10"/>
  <c r="C536" i="10"/>
  <c r="G536" i="10" s="1"/>
  <c r="C631" i="10"/>
  <c r="C542" i="10"/>
  <c r="C640" i="10"/>
  <c r="C565" i="10"/>
  <c r="C697" i="10"/>
  <c r="C525" i="10"/>
  <c r="G525" i="10" s="1"/>
  <c r="C646" i="10"/>
  <c r="C571" i="10"/>
  <c r="C703" i="10"/>
  <c r="C531" i="10"/>
  <c r="G531" i="10" s="1"/>
  <c r="C624" i="10"/>
  <c r="C549" i="10"/>
  <c r="B536" i="1"/>
  <c r="B540" i="1"/>
  <c r="C668" i="10"/>
  <c r="C496" i="10"/>
  <c r="G496" i="10" s="1"/>
  <c r="C645" i="10"/>
  <c r="C570" i="10"/>
  <c r="C553" i="10"/>
  <c r="C636" i="10"/>
  <c r="C689" i="10"/>
  <c r="C517" i="10"/>
  <c r="G517" i="10" s="1"/>
  <c r="C671" i="10"/>
  <c r="C499" i="10"/>
  <c r="G499" i="10" s="1"/>
  <c r="C634" i="10"/>
  <c r="C554" i="10"/>
  <c r="C694" i="10"/>
  <c r="C522" i="10"/>
  <c r="C569" i="10"/>
  <c r="C644" i="10"/>
  <c r="C709" i="10"/>
  <c r="C537" i="10"/>
  <c r="G537" i="10" s="1"/>
  <c r="C706" i="10"/>
  <c r="C534" i="10"/>
  <c r="G534" i="10" s="1"/>
  <c r="B517" i="1"/>
  <c r="B525" i="1"/>
  <c r="B537" i="1"/>
  <c r="B549" i="1"/>
  <c r="B553" i="1"/>
  <c r="B565" i="1"/>
  <c r="B569" i="1"/>
  <c r="G511" i="10"/>
  <c r="H511" i="10"/>
  <c r="C632" i="10"/>
  <c r="C547" i="10"/>
  <c r="C507" i="10"/>
  <c r="G507" i="10" s="1"/>
  <c r="C679" i="10"/>
  <c r="C677" i="10"/>
  <c r="C505" i="10"/>
  <c r="G505" i="10" s="1"/>
  <c r="C563" i="10"/>
  <c r="C626" i="10"/>
  <c r="B522" i="1"/>
  <c r="B534" i="1"/>
  <c r="B542" i="1"/>
  <c r="B554" i="1"/>
  <c r="B570" i="1"/>
  <c r="C566" i="10"/>
  <c r="C641" i="10"/>
  <c r="D373" i="10"/>
  <c r="D391" i="10" s="1"/>
  <c r="D393" i="10" s="1"/>
  <c r="D396" i="10" s="1"/>
  <c r="C635" i="10"/>
  <c r="C556" i="10"/>
  <c r="C568" i="10"/>
  <c r="C643" i="10"/>
  <c r="C711" i="10"/>
  <c r="C539" i="10"/>
  <c r="G539" i="10" s="1"/>
  <c r="C687" i="10"/>
  <c r="C515" i="10"/>
  <c r="G515" i="10" s="1"/>
  <c r="C552" i="10"/>
  <c r="C618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K814" i="10" s="1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E66" i="1"/>
  <c r="CE68" i="1"/>
  <c r="I370" i="9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F28" i="4" s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815" i="1" s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43" i="1"/>
  <c r="N769" i="1"/>
  <c r="N753" i="1"/>
  <c r="C16" i="8"/>
  <c r="F12" i="6"/>
  <c r="F8" i="6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1" i="1"/>
  <c r="N765" i="1"/>
  <c r="K816" i="1"/>
  <c r="C615" i="1"/>
  <c r="B440" i="1"/>
  <c r="V815" i="1"/>
  <c r="E372" i="9"/>
  <c r="G816" i="1"/>
  <c r="I372" i="9"/>
  <c r="M816" i="1"/>
  <c r="I366" i="9"/>
  <c r="C430" i="1"/>
  <c r="B560" i="1" l="1"/>
  <c r="C627" i="10"/>
  <c r="C560" i="10"/>
  <c r="B564" i="1"/>
  <c r="C639" i="10"/>
  <c r="C564" i="10"/>
  <c r="N737" i="1"/>
  <c r="C616" i="10"/>
  <c r="C648" i="10" s="1"/>
  <c r="M716" i="10" s="1"/>
  <c r="B543" i="1"/>
  <c r="C543" i="10"/>
  <c r="D330" i="1"/>
  <c r="C86" i="8" s="1"/>
  <c r="C112" i="8"/>
  <c r="B465" i="1"/>
  <c r="M801" i="10"/>
  <c r="C680" i="10"/>
  <c r="B508" i="1"/>
  <c r="C508" i="10"/>
  <c r="G508" i="10" s="1"/>
  <c r="C676" i="10"/>
  <c r="C504" i="10"/>
  <c r="G504" i="10" s="1"/>
  <c r="B504" i="1"/>
  <c r="N757" i="1"/>
  <c r="M741" i="10"/>
  <c r="M780" i="10"/>
  <c r="B559" i="1"/>
  <c r="C559" i="10"/>
  <c r="C619" i="10"/>
  <c r="H58" i="9"/>
  <c r="N747" i="1"/>
  <c r="N768" i="1"/>
  <c r="F814" i="10"/>
  <c r="B527" i="1"/>
  <c r="C699" i="10"/>
  <c r="C527" i="10"/>
  <c r="G527" i="10" s="1"/>
  <c r="B524" i="1"/>
  <c r="C696" i="10"/>
  <c r="C524" i="10"/>
  <c r="B523" i="1"/>
  <c r="C695" i="10"/>
  <c r="C523" i="10"/>
  <c r="G523" i="10" s="1"/>
  <c r="CF77" i="1"/>
  <c r="N758" i="1"/>
  <c r="D186" i="9"/>
  <c r="C544" i="10"/>
  <c r="B544" i="1"/>
  <c r="C625" i="10"/>
  <c r="I381" i="9"/>
  <c r="G612" i="1"/>
  <c r="I380" i="9"/>
  <c r="N760" i="1"/>
  <c r="N752" i="1"/>
  <c r="C464" i="1"/>
  <c r="N748" i="1"/>
  <c r="N736" i="1"/>
  <c r="D815" i="1"/>
  <c r="W48" i="1"/>
  <c r="W62" i="1" s="1"/>
  <c r="E754" i="1" s="1"/>
  <c r="AD48" i="1"/>
  <c r="AD62" i="1" s="1"/>
  <c r="I108" i="9" s="1"/>
  <c r="BW48" i="1"/>
  <c r="BW62" i="1" s="1"/>
  <c r="E332" i="9" s="1"/>
  <c r="BL48" i="1"/>
  <c r="BL62" i="1" s="1"/>
  <c r="AL48" i="1"/>
  <c r="AL62" i="1" s="1"/>
  <c r="E769" i="1" s="1"/>
  <c r="BT48" i="1"/>
  <c r="BT62" i="1" s="1"/>
  <c r="I300" i="9" s="1"/>
  <c r="C48" i="1"/>
  <c r="C62" i="1" s="1"/>
  <c r="E734" i="1" s="1"/>
  <c r="E48" i="1"/>
  <c r="E62" i="1" s="1"/>
  <c r="BI48" i="1"/>
  <c r="BI62" i="1" s="1"/>
  <c r="AR48" i="1"/>
  <c r="AR62" i="1" s="1"/>
  <c r="I172" i="9" s="1"/>
  <c r="BY48" i="1"/>
  <c r="BY62" i="1" s="1"/>
  <c r="BQ48" i="1"/>
  <c r="BQ62" i="1" s="1"/>
  <c r="BS48" i="1"/>
  <c r="BS62" i="1" s="1"/>
  <c r="E802" i="1" s="1"/>
  <c r="AB48" i="1"/>
  <c r="AB62" i="1" s="1"/>
  <c r="G108" i="9" s="1"/>
  <c r="N48" i="1"/>
  <c r="N62" i="1" s="1"/>
  <c r="BF48" i="1"/>
  <c r="BF62" i="1" s="1"/>
  <c r="I236" i="9" s="1"/>
  <c r="AI48" i="1"/>
  <c r="AI62" i="1" s="1"/>
  <c r="E766" i="1" s="1"/>
  <c r="C204" i="9"/>
  <c r="E776" i="1"/>
  <c r="R48" i="1"/>
  <c r="R62" i="1" s="1"/>
  <c r="AF48" i="1"/>
  <c r="AF62" i="1" s="1"/>
  <c r="E763" i="1" s="1"/>
  <c r="AN48" i="1"/>
  <c r="AN62" i="1" s="1"/>
  <c r="E172" i="9" s="1"/>
  <c r="AT48" i="1"/>
  <c r="AT62" i="1" s="1"/>
  <c r="E777" i="1" s="1"/>
  <c r="AZ48" i="1"/>
  <c r="AZ62" i="1" s="1"/>
  <c r="BH48" i="1"/>
  <c r="BH62" i="1" s="1"/>
  <c r="E791" i="1" s="1"/>
  <c r="BN48" i="1"/>
  <c r="BN62" i="1" s="1"/>
  <c r="E797" i="1" s="1"/>
  <c r="BV48" i="1"/>
  <c r="BV62" i="1" s="1"/>
  <c r="CA48" i="1"/>
  <c r="CA62" i="1" s="1"/>
  <c r="I332" i="9" s="1"/>
  <c r="AY48" i="1"/>
  <c r="AY62" i="1" s="1"/>
  <c r="E782" i="1" s="1"/>
  <c r="AG48" i="1"/>
  <c r="AG62" i="1" s="1"/>
  <c r="E140" i="9" s="1"/>
  <c r="BE48" i="1"/>
  <c r="BE62" i="1" s="1"/>
  <c r="U48" i="1"/>
  <c r="U62" i="1" s="1"/>
  <c r="O48" i="1"/>
  <c r="O62" i="1" s="1"/>
  <c r="AU48" i="1"/>
  <c r="AU62" i="1" s="1"/>
  <c r="D48" i="1"/>
  <c r="D62" i="1" s="1"/>
  <c r="F48" i="1"/>
  <c r="F62" i="1" s="1"/>
  <c r="V48" i="1"/>
  <c r="V62" i="1" s="1"/>
  <c r="H76" i="9" s="1"/>
  <c r="AH48" i="1"/>
  <c r="AH62" i="1" s="1"/>
  <c r="E765" i="1" s="1"/>
  <c r="AP48" i="1"/>
  <c r="AP62" i="1" s="1"/>
  <c r="E773" i="1" s="1"/>
  <c r="AV48" i="1"/>
  <c r="AV62" i="1" s="1"/>
  <c r="F204" i="9" s="1"/>
  <c r="BB48" i="1"/>
  <c r="BB62" i="1" s="1"/>
  <c r="E236" i="9" s="1"/>
  <c r="BJ48" i="1"/>
  <c r="BJ62" i="1" s="1"/>
  <c r="F268" i="9" s="1"/>
  <c r="BP48" i="1"/>
  <c r="BP62" i="1" s="1"/>
  <c r="E799" i="1" s="1"/>
  <c r="K48" i="1"/>
  <c r="K62" i="1" s="1"/>
  <c r="BG48" i="1"/>
  <c r="BG62" i="1" s="1"/>
  <c r="I48" i="1"/>
  <c r="I62" i="1" s="1"/>
  <c r="AO48" i="1"/>
  <c r="AO62" i="1" s="1"/>
  <c r="BM48" i="1"/>
  <c r="BM62" i="1" s="1"/>
  <c r="I268" i="9" s="1"/>
  <c r="AK48" i="1"/>
  <c r="AK62" i="1" s="1"/>
  <c r="E768" i="1" s="1"/>
  <c r="L48" i="1"/>
  <c r="L62" i="1" s="1"/>
  <c r="CC48" i="1"/>
  <c r="CC62" i="1" s="1"/>
  <c r="E812" i="1" s="1"/>
  <c r="J48" i="1"/>
  <c r="J62" i="1" s="1"/>
  <c r="Z48" i="1"/>
  <c r="Z62" i="1" s="1"/>
  <c r="AJ48" i="1"/>
  <c r="AJ62" i="1" s="1"/>
  <c r="E767" i="1" s="1"/>
  <c r="AX48" i="1"/>
  <c r="AX62" i="1" s="1"/>
  <c r="H204" i="9" s="1"/>
  <c r="BD48" i="1"/>
  <c r="BD62" i="1" s="1"/>
  <c r="G236" i="9" s="1"/>
  <c r="BR48" i="1"/>
  <c r="BR62" i="1" s="1"/>
  <c r="BX48" i="1"/>
  <c r="BX62" i="1" s="1"/>
  <c r="AA48" i="1"/>
  <c r="AA62" i="1" s="1"/>
  <c r="F108" i="9" s="1"/>
  <c r="BO48" i="1"/>
  <c r="BO62" i="1" s="1"/>
  <c r="D300" i="9" s="1"/>
  <c r="Q48" i="1"/>
  <c r="Q62" i="1" s="1"/>
  <c r="AW48" i="1"/>
  <c r="AW62" i="1" s="1"/>
  <c r="G204" i="9" s="1"/>
  <c r="BU48" i="1"/>
  <c r="BU62" i="1" s="1"/>
  <c r="BA48" i="1"/>
  <c r="BA62" i="1" s="1"/>
  <c r="AE48" i="1"/>
  <c r="AE62" i="1" s="1"/>
  <c r="G48" i="1"/>
  <c r="G62" i="1" s="1"/>
  <c r="G12" i="9" s="1"/>
  <c r="X48" i="1"/>
  <c r="X62" i="1" s="1"/>
  <c r="D816" i="1"/>
  <c r="E757" i="1"/>
  <c r="C141" i="8"/>
  <c r="D368" i="1"/>
  <c r="C120" i="8" s="1"/>
  <c r="C119" i="8"/>
  <c r="D13" i="7"/>
  <c r="G10" i="4"/>
  <c r="C417" i="1"/>
  <c r="B10" i="4"/>
  <c r="CE67" i="10"/>
  <c r="D71" i="10"/>
  <c r="G510" i="10"/>
  <c r="H510" i="10"/>
  <c r="T814" i="10"/>
  <c r="P814" i="10"/>
  <c r="G521" i="10"/>
  <c r="H521" i="10"/>
  <c r="G509" i="10"/>
  <c r="H509" i="10"/>
  <c r="G514" i="10"/>
  <c r="H514" i="10"/>
  <c r="G546" i="10"/>
  <c r="H546" i="10"/>
  <c r="G529" i="10"/>
  <c r="H529" i="10"/>
  <c r="H522" i="10"/>
  <c r="G522" i="10"/>
  <c r="G518" i="10"/>
  <c r="H518" i="10"/>
  <c r="G498" i="10"/>
  <c r="H498" i="10"/>
  <c r="G550" i="10"/>
  <c r="H550" i="10" s="1"/>
  <c r="H814" i="10"/>
  <c r="R814" i="10"/>
  <c r="G545" i="10"/>
  <c r="H545" i="10"/>
  <c r="H530" i="10"/>
  <c r="G530" i="10"/>
  <c r="D615" i="10"/>
  <c r="E373" i="9"/>
  <c r="C575" i="1"/>
  <c r="E752" i="10"/>
  <c r="C14" i="5"/>
  <c r="D428" i="1"/>
  <c r="D612" i="1"/>
  <c r="CF76" i="1"/>
  <c r="BO52" i="1" s="1"/>
  <c r="BO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G524" i="10" l="1"/>
  <c r="H524" i="10"/>
  <c r="G544" i="10"/>
  <c r="H544" i="10"/>
  <c r="AK52" i="1"/>
  <c r="AK67" i="1" s="1"/>
  <c r="BM52" i="1"/>
  <c r="BM67" i="1" s="1"/>
  <c r="BM71" i="1" s="1"/>
  <c r="BF52" i="1"/>
  <c r="BF67" i="1" s="1"/>
  <c r="J789" i="1" s="1"/>
  <c r="AX52" i="1"/>
  <c r="AX67" i="1" s="1"/>
  <c r="H209" i="9" s="1"/>
  <c r="D52" i="1"/>
  <c r="D67" i="1" s="1"/>
  <c r="J735" i="1" s="1"/>
  <c r="T52" i="1"/>
  <c r="T67" i="1" s="1"/>
  <c r="BY52" i="1"/>
  <c r="BY67" i="1" s="1"/>
  <c r="G337" i="9" s="1"/>
  <c r="BE52" i="1"/>
  <c r="BE67" i="1" s="1"/>
  <c r="J788" i="1" s="1"/>
  <c r="BN52" i="1"/>
  <c r="BN67" i="1" s="1"/>
  <c r="J797" i="1" s="1"/>
  <c r="AY52" i="1"/>
  <c r="AY67" i="1" s="1"/>
  <c r="AY71" i="1" s="1"/>
  <c r="C544" i="1" s="1"/>
  <c r="G544" i="1" s="1"/>
  <c r="AM52" i="1"/>
  <c r="AM67" i="1" s="1"/>
  <c r="D177" i="9" s="1"/>
  <c r="G52" i="1"/>
  <c r="G67" i="1" s="1"/>
  <c r="G17" i="9" s="1"/>
  <c r="BV52" i="1"/>
  <c r="BV67" i="1" s="1"/>
  <c r="J805" i="1" s="1"/>
  <c r="AW52" i="1"/>
  <c r="AW67" i="1" s="1"/>
  <c r="BQ52" i="1"/>
  <c r="BQ67" i="1" s="1"/>
  <c r="BQ71" i="1" s="1"/>
  <c r="AF52" i="1"/>
  <c r="AF67" i="1" s="1"/>
  <c r="D145" i="9" s="1"/>
  <c r="BR52" i="1"/>
  <c r="BR67" i="1" s="1"/>
  <c r="J801" i="1" s="1"/>
  <c r="AA52" i="1"/>
  <c r="AA67" i="1" s="1"/>
  <c r="F113" i="9" s="1"/>
  <c r="M52" i="1"/>
  <c r="M67" i="1" s="1"/>
  <c r="F49" i="9" s="1"/>
  <c r="CB52" i="1"/>
  <c r="CB67" i="1" s="1"/>
  <c r="C369" i="9" s="1"/>
  <c r="F52" i="1"/>
  <c r="F67" i="1" s="1"/>
  <c r="J737" i="1" s="1"/>
  <c r="BD52" i="1"/>
  <c r="BD67" i="1" s="1"/>
  <c r="BD71" i="1" s="1"/>
  <c r="C624" i="1" s="1"/>
  <c r="BT52" i="1"/>
  <c r="BT67" i="1" s="1"/>
  <c r="J803" i="1" s="1"/>
  <c r="BP52" i="1"/>
  <c r="BP67" i="1" s="1"/>
  <c r="J799" i="1" s="1"/>
  <c r="BX52" i="1"/>
  <c r="BX67" i="1" s="1"/>
  <c r="J807" i="1" s="1"/>
  <c r="P52" i="1"/>
  <c r="P67" i="1" s="1"/>
  <c r="J747" i="1" s="1"/>
  <c r="AJ52" i="1"/>
  <c r="AJ67" i="1" s="1"/>
  <c r="AJ71" i="1" s="1"/>
  <c r="C701" i="1" s="1"/>
  <c r="AB52" i="1"/>
  <c r="AB67" i="1" s="1"/>
  <c r="G113" i="9" s="1"/>
  <c r="V52" i="1"/>
  <c r="V67" i="1" s="1"/>
  <c r="J753" i="1" s="1"/>
  <c r="H52" i="1"/>
  <c r="H67" i="1" s="1"/>
  <c r="J739" i="1" s="1"/>
  <c r="D71" i="1"/>
  <c r="C497" i="1" s="1"/>
  <c r="G497" i="1" s="1"/>
  <c r="AN52" i="1"/>
  <c r="AN67" i="1" s="1"/>
  <c r="J771" i="1" s="1"/>
  <c r="J52" i="1"/>
  <c r="J67" i="1" s="1"/>
  <c r="AG52" i="1"/>
  <c r="AG67" i="1" s="1"/>
  <c r="AG71" i="1" s="1"/>
  <c r="C698" i="1" s="1"/>
  <c r="AH52" i="1"/>
  <c r="AH67" i="1" s="1"/>
  <c r="F145" i="9" s="1"/>
  <c r="I76" i="9"/>
  <c r="D204" i="9"/>
  <c r="E775" i="1"/>
  <c r="E806" i="1"/>
  <c r="E745" i="1"/>
  <c r="G332" i="9"/>
  <c r="E761" i="1"/>
  <c r="D12" i="9"/>
  <c r="E759" i="1"/>
  <c r="E805" i="1"/>
  <c r="F140" i="9"/>
  <c r="E762" i="1"/>
  <c r="E811" i="1"/>
  <c r="C76" i="9"/>
  <c r="AK71" i="1"/>
  <c r="C530" i="1" s="1"/>
  <c r="G530" i="1" s="1"/>
  <c r="D364" i="9"/>
  <c r="E801" i="1"/>
  <c r="H268" i="9"/>
  <c r="G140" i="9"/>
  <c r="E795" i="1"/>
  <c r="E736" i="1"/>
  <c r="G300" i="9"/>
  <c r="C140" i="9"/>
  <c r="D44" i="9"/>
  <c r="E108" i="9"/>
  <c r="G44" i="9"/>
  <c r="E735" i="1"/>
  <c r="H140" i="9"/>
  <c r="C44" i="9"/>
  <c r="C12" i="9"/>
  <c r="H44" i="9"/>
  <c r="C172" i="9"/>
  <c r="D332" i="9"/>
  <c r="E808" i="1"/>
  <c r="D140" i="9"/>
  <c r="F172" i="9"/>
  <c r="E810" i="1"/>
  <c r="BF71" i="1"/>
  <c r="C551" i="1" s="1"/>
  <c r="E748" i="1"/>
  <c r="E778" i="1"/>
  <c r="C300" i="9"/>
  <c r="I12" i="9"/>
  <c r="E779" i="1"/>
  <c r="I140" i="9"/>
  <c r="H300" i="9"/>
  <c r="F300" i="9"/>
  <c r="E800" i="1"/>
  <c r="E12" i="9"/>
  <c r="E785" i="1"/>
  <c r="E789" i="1"/>
  <c r="BN71" i="1"/>
  <c r="C619" i="1" s="1"/>
  <c r="CE62" i="1"/>
  <c r="I364" i="9" s="1"/>
  <c r="H172" i="9"/>
  <c r="E738" i="1"/>
  <c r="F12" i="9"/>
  <c r="E772" i="1"/>
  <c r="E764" i="1"/>
  <c r="E771" i="1"/>
  <c r="E803" i="1"/>
  <c r="E753" i="1"/>
  <c r="E742" i="1"/>
  <c r="I204" i="9"/>
  <c r="E204" i="9"/>
  <c r="E781" i="1"/>
  <c r="E796" i="1"/>
  <c r="E804" i="1"/>
  <c r="E268" i="9"/>
  <c r="E792" i="1"/>
  <c r="E784" i="1"/>
  <c r="E740" i="1"/>
  <c r="C268" i="9"/>
  <c r="E790" i="1"/>
  <c r="G76" i="9"/>
  <c r="E752" i="1"/>
  <c r="C236" i="9"/>
  <c r="E783" i="1"/>
  <c r="D76" i="9"/>
  <c r="E749" i="1"/>
  <c r="BO71" i="1"/>
  <c r="C560" i="1" s="1"/>
  <c r="E756" i="1"/>
  <c r="E758" i="1"/>
  <c r="C108" i="9"/>
  <c r="M71" i="1"/>
  <c r="F53" i="9" s="1"/>
  <c r="G172" i="9"/>
  <c r="E793" i="1"/>
  <c r="E798" i="1"/>
  <c r="D236" i="9"/>
  <c r="C332" i="9"/>
  <c r="E300" i="9"/>
  <c r="D268" i="9"/>
  <c r="E780" i="1"/>
  <c r="AW71" i="1"/>
  <c r="E807" i="1"/>
  <c r="F332" i="9"/>
  <c r="BE71" i="1"/>
  <c r="E788" i="1"/>
  <c r="H236" i="9"/>
  <c r="E743" i="1"/>
  <c r="E44" i="9"/>
  <c r="CE48" i="1"/>
  <c r="E746" i="1"/>
  <c r="D108" i="9"/>
  <c r="E755" i="1"/>
  <c r="E741" i="1"/>
  <c r="E787" i="1"/>
  <c r="E737" i="1"/>
  <c r="E744" i="1"/>
  <c r="C669" i="10"/>
  <c r="C715" i="10" s="1"/>
  <c r="C497" i="10"/>
  <c r="G497" i="10" s="1"/>
  <c r="B497" i="1"/>
  <c r="M734" i="10"/>
  <c r="M814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89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41" i="10"/>
  <c r="D697" i="10"/>
  <c r="D684" i="10"/>
  <c r="D668" i="10"/>
  <c r="D629" i="10"/>
  <c r="D626" i="10"/>
  <c r="D623" i="10"/>
  <c r="D621" i="10"/>
  <c r="D619" i="10"/>
  <c r="D617" i="10"/>
  <c r="D676" i="10"/>
  <c r="D628" i="10"/>
  <c r="D622" i="10"/>
  <c r="D620" i="10"/>
  <c r="D618" i="10"/>
  <c r="D616" i="10"/>
  <c r="D713" i="10"/>
  <c r="D672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40" i="10"/>
  <c r="D627" i="10"/>
  <c r="D625" i="10"/>
  <c r="C433" i="10"/>
  <c r="C441" i="10" s="1"/>
  <c r="CE71" i="10"/>
  <c r="F76" i="9"/>
  <c r="E751" i="1"/>
  <c r="T71" i="1"/>
  <c r="J798" i="1"/>
  <c r="D305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C518" i="1" s="1"/>
  <c r="G518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531" i="1" s="1"/>
  <c r="G531" i="1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545" i="1" s="1"/>
  <c r="G545" i="1" s="1"/>
  <c r="N52" i="1"/>
  <c r="N67" i="1" s="1"/>
  <c r="N71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D213" i="9" s="1"/>
  <c r="E760" i="1"/>
  <c r="F236" i="9"/>
  <c r="E786" i="1"/>
  <c r="I44" i="9"/>
  <c r="E747" i="1"/>
  <c r="G268" i="9"/>
  <c r="E794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C524" i="1" s="1"/>
  <c r="G524" i="1" s="1"/>
  <c r="BL52" i="1"/>
  <c r="BL67" i="1" s="1"/>
  <c r="BL71" i="1" s="1"/>
  <c r="C557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D337" i="9"/>
  <c r="J751" i="1"/>
  <c r="F81" i="9"/>
  <c r="I209" i="9"/>
  <c r="I241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C305" i="9"/>
  <c r="J748" i="10"/>
  <c r="J763" i="10"/>
  <c r="J795" i="10"/>
  <c r="C102" i="8"/>
  <c r="C482" i="1"/>
  <c r="E760" i="10"/>
  <c r="E770" i="10"/>
  <c r="E786" i="10"/>
  <c r="E802" i="10"/>
  <c r="E810" i="10"/>
  <c r="F498" i="1"/>
  <c r="J768" i="1"/>
  <c r="I145" i="9"/>
  <c r="G209" i="9"/>
  <c r="J780" i="1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D17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744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782" i="1" l="1"/>
  <c r="E814" i="10"/>
  <c r="J796" i="1"/>
  <c r="I273" i="9"/>
  <c r="J781" i="1"/>
  <c r="AM71" i="1"/>
  <c r="C532" i="1" s="1"/>
  <c r="G532" i="1" s="1"/>
  <c r="AX71" i="1"/>
  <c r="H213" i="9" s="1"/>
  <c r="G71" i="1"/>
  <c r="C500" i="1" s="1"/>
  <c r="G500" i="1" s="1"/>
  <c r="E305" i="9"/>
  <c r="BY71" i="1"/>
  <c r="C570" i="1" s="1"/>
  <c r="BV71" i="1"/>
  <c r="D341" i="9" s="1"/>
  <c r="F17" i="9"/>
  <c r="J808" i="1"/>
  <c r="BT71" i="1"/>
  <c r="C565" i="1" s="1"/>
  <c r="BX71" i="1"/>
  <c r="C644" i="1" s="1"/>
  <c r="H241" i="9"/>
  <c r="CB71" i="1"/>
  <c r="C622" i="1" s="1"/>
  <c r="F305" i="9"/>
  <c r="G341" i="9"/>
  <c r="J738" i="1"/>
  <c r="J763" i="1"/>
  <c r="AF71" i="1"/>
  <c r="C525" i="1" s="1"/>
  <c r="G525" i="1" s="1"/>
  <c r="J811" i="1"/>
  <c r="J800" i="1"/>
  <c r="I305" i="9"/>
  <c r="AA71" i="1"/>
  <c r="C520" i="1" s="1"/>
  <c r="G520" i="1" s="1"/>
  <c r="BP71" i="1"/>
  <c r="C561" i="1" s="1"/>
  <c r="G241" i="9"/>
  <c r="J758" i="1"/>
  <c r="J787" i="1"/>
  <c r="I49" i="9"/>
  <c r="F71" i="1"/>
  <c r="F21" i="9" s="1"/>
  <c r="BR71" i="1"/>
  <c r="H17" i="9"/>
  <c r="D21" i="9"/>
  <c r="H145" i="9"/>
  <c r="AH71" i="1"/>
  <c r="C699" i="1" s="1"/>
  <c r="C691" i="1"/>
  <c r="C519" i="1"/>
  <c r="G519" i="1" s="1"/>
  <c r="H71" i="1"/>
  <c r="C669" i="1"/>
  <c r="E177" i="9"/>
  <c r="J767" i="1"/>
  <c r="P71" i="1"/>
  <c r="I53" i="9" s="1"/>
  <c r="AN71" i="1"/>
  <c r="C705" i="1" s="1"/>
  <c r="AB71" i="1"/>
  <c r="C693" i="1" s="1"/>
  <c r="C642" i="1"/>
  <c r="C569" i="1"/>
  <c r="C670" i="1"/>
  <c r="C498" i="1"/>
  <c r="G498" i="1" s="1"/>
  <c r="E21" i="9"/>
  <c r="C554" i="1"/>
  <c r="E277" i="9"/>
  <c r="I21" i="9"/>
  <c r="C674" i="1"/>
  <c r="F181" i="9"/>
  <c r="C706" i="1"/>
  <c r="H81" i="9"/>
  <c r="C628" i="1"/>
  <c r="C567" i="1"/>
  <c r="C690" i="1"/>
  <c r="C546" i="1"/>
  <c r="G546" i="1" s="1"/>
  <c r="D245" i="9"/>
  <c r="C630" i="1"/>
  <c r="C508" i="1"/>
  <c r="G508" i="1" s="1"/>
  <c r="H53" i="9"/>
  <c r="C680" i="1"/>
  <c r="C85" i="9"/>
  <c r="C510" i="1"/>
  <c r="G510" i="1" s="1"/>
  <c r="C682" i="1"/>
  <c r="C540" i="1"/>
  <c r="G540" i="1" s="1"/>
  <c r="E213" i="9"/>
  <c r="C712" i="1"/>
  <c r="C641" i="1"/>
  <c r="C566" i="1"/>
  <c r="C341" i="9"/>
  <c r="C689" i="1"/>
  <c r="C517" i="1"/>
  <c r="G517" i="1" s="1"/>
  <c r="C117" i="9"/>
  <c r="C676" i="1"/>
  <c r="C504" i="1"/>
  <c r="G504" i="1" s="1"/>
  <c r="D53" i="9"/>
  <c r="C507" i="1"/>
  <c r="G507" i="1" s="1"/>
  <c r="C679" i="1"/>
  <c r="G53" i="9"/>
  <c r="H524" i="1"/>
  <c r="D117" i="9"/>
  <c r="V71" i="1"/>
  <c r="C515" i="1" s="1"/>
  <c r="G515" i="1" s="1"/>
  <c r="C637" i="1"/>
  <c r="H277" i="9"/>
  <c r="C645" i="1"/>
  <c r="J759" i="1"/>
  <c r="E117" i="9"/>
  <c r="C213" i="9"/>
  <c r="C634" i="1"/>
  <c r="E145" i="9"/>
  <c r="J764" i="1"/>
  <c r="C502" i="1"/>
  <c r="G502" i="1" s="1"/>
  <c r="C149" i="9"/>
  <c r="C534" i="1"/>
  <c r="G534" i="1" s="1"/>
  <c r="J765" i="1"/>
  <c r="F341" i="9"/>
  <c r="C710" i="1"/>
  <c r="C696" i="1"/>
  <c r="C49" i="9"/>
  <c r="J741" i="1"/>
  <c r="J71" i="1"/>
  <c r="C516" i="1"/>
  <c r="G516" i="1" s="1"/>
  <c r="I117" i="9"/>
  <c r="C695" i="1"/>
  <c r="C555" i="1"/>
  <c r="E341" i="9"/>
  <c r="C702" i="1"/>
  <c r="C643" i="1"/>
  <c r="C547" i="1"/>
  <c r="C688" i="1"/>
  <c r="C574" i="1"/>
  <c r="F213" i="9"/>
  <c r="C537" i="1"/>
  <c r="G537" i="1" s="1"/>
  <c r="C709" i="1"/>
  <c r="G181" i="9"/>
  <c r="F277" i="9"/>
  <c r="C629" i="1"/>
  <c r="I149" i="9"/>
  <c r="C711" i="1"/>
  <c r="C632" i="1"/>
  <c r="C708" i="1"/>
  <c r="C627" i="1"/>
  <c r="H309" i="9"/>
  <c r="E816" i="1"/>
  <c r="C181" i="9"/>
  <c r="C506" i="1"/>
  <c r="G506" i="1" s="1"/>
  <c r="C543" i="1"/>
  <c r="C713" i="1"/>
  <c r="C539" i="1"/>
  <c r="G539" i="1" s="1"/>
  <c r="C572" i="1"/>
  <c r="C707" i="1"/>
  <c r="C620" i="1"/>
  <c r="E149" i="9"/>
  <c r="C526" i="1"/>
  <c r="G526" i="1" s="1"/>
  <c r="C625" i="1"/>
  <c r="C703" i="1"/>
  <c r="C616" i="1"/>
  <c r="I213" i="9"/>
  <c r="I245" i="9"/>
  <c r="C700" i="1"/>
  <c r="D309" i="9"/>
  <c r="C678" i="1"/>
  <c r="C309" i="9"/>
  <c r="C528" i="1"/>
  <c r="G528" i="1" s="1"/>
  <c r="C549" i="1"/>
  <c r="C564" i="1"/>
  <c r="C559" i="1"/>
  <c r="C428" i="1"/>
  <c r="F309" i="9"/>
  <c r="C562" i="1"/>
  <c r="C623" i="1"/>
  <c r="C529" i="1"/>
  <c r="G529" i="1" s="1"/>
  <c r="E815" i="1"/>
  <c r="C638" i="1"/>
  <c r="I277" i="9"/>
  <c r="H181" i="9"/>
  <c r="H149" i="9"/>
  <c r="I341" i="9"/>
  <c r="G245" i="9"/>
  <c r="C558" i="1"/>
  <c r="I309" i="9"/>
  <c r="C511" i="1"/>
  <c r="D85" i="9"/>
  <c r="C683" i="1"/>
  <c r="G85" i="9"/>
  <c r="C514" i="1"/>
  <c r="G514" i="1" s="1"/>
  <c r="C686" i="1"/>
  <c r="G213" i="9"/>
  <c r="C631" i="1"/>
  <c r="C542" i="1"/>
  <c r="E53" i="9"/>
  <c r="C677" i="1"/>
  <c r="C505" i="1"/>
  <c r="G505" i="1" s="1"/>
  <c r="C614" i="1"/>
  <c r="C550" i="1"/>
  <c r="H245" i="9"/>
  <c r="C636" i="1"/>
  <c r="C553" i="1"/>
  <c r="D277" i="9"/>
  <c r="C245" i="9"/>
  <c r="C277" i="9"/>
  <c r="C552" i="1"/>
  <c r="C618" i="1"/>
  <c r="H117" i="9"/>
  <c r="C694" i="1"/>
  <c r="H544" i="1"/>
  <c r="D715" i="10"/>
  <c r="E623" i="10"/>
  <c r="C716" i="10"/>
  <c r="M815" i="10"/>
  <c r="E612" i="10"/>
  <c r="C145" i="9"/>
  <c r="J762" i="1"/>
  <c r="J740" i="1"/>
  <c r="I17" i="9"/>
  <c r="J806" i="1"/>
  <c r="E337" i="9"/>
  <c r="J790" i="1"/>
  <c r="C27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668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D181" i="9"/>
  <c r="F515" i="1"/>
  <c r="H515" i="1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C704" i="1" l="1"/>
  <c r="D149" i="9"/>
  <c r="C671" i="1"/>
  <c r="C499" i="1"/>
  <c r="G499" i="1" s="1"/>
  <c r="G21" i="9"/>
  <c r="C573" i="1"/>
  <c r="C672" i="1"/>
  <c r="H546" i="1"/>
  <c r="C640" i="1"/>
  <c r="C373" i="9"/>
  <c r="C697" i="1"/>
  <c r="E309" i="9"/>
  <c r="C692" i="1"/>
  <c r="F117" i="9"/>
  <c r="C521" i="1"/>
  <c r="G521" i="1" s="1"/>
  <c r="C621" i="1"/>
  <c r="C648" i="1" s="1"/>
  <c r="M716" i="1" s="1"/>
  <c r="Y816" i="1" s="1"/>
  <c r="C563" i="1"/>
  <c r="G309" i="9"/>
  <c r="C626" i="1"/>
  <c r="F149" i="9"/>
  <c r="H498" i="1"/>
  <c r="C527" i="1"/>
  <c r="G527" i="1" s="1"/>
  <c r="G117" i="9"/>
  <c r="H510" i="1"/>
  <c r="C673" i="1"/>
  <c r="H21" i="9"/>
  <c r="C501" i="1"/>
  <c r="G501" i="1" s="1"/>
  <c r="C496" i="1"/>
  <c r="G496" i="1" s="1"/>
  <c r="E181" i="9"/>
  <c r="C533" i="1"/>
  <c r="G533" i="1" s="1"/>
  <c r="H85" i="9"/>
  <c r="C21" i="9"/>
  <c r="C687" i="1"/>
  <c r="C503" i="1"/>
  <c r="G503" i="1" s="1"/>
  <c r="C53" i="9"/>
  <c r="C675" i="1"/>
  <c r="H514" i="1"/>
  <c r="G550" i="1"/>
  <c r="H550" i="1" s="1"/>
  <c r="H509" i="1"/>
  <c r="D615" i="1"/>
  <c r="G511" i="1"/>
  <c r="H511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2" i="10"/>
  <c r="E678" i="10"/>
  <c r="E674" i="10"/>
  <c r="E670" i="10"/>
  <c r="E647" i="10"/>
  <c r="E646" i="10"/>
  <c r="E645" i="10"/>
  <c r="E702" i="10"/>
  <c r="E686" i="10"/>
  <c r="E683" i="10"/>
  <c r="E679" i="10"/>
  <c r="E675" i="10"/>
  <c r="E671" i="10"/>
  <c r="E644" i="10"/>
  <c r="E643" i="10"/>
  <c r="E706" i="10"/>
  <c r="E690" i="10"/>
  <c r="E684" i="10"/>
  <c r="E680" i="10"/>
  <c r="E676" i="10"/>
  <c r="E672" i="10"/>
  <c r="E668" i="10"/>
  <c r="E681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73" i="10"/>
  <c r="E642" i="10"/>
  <c r="E641" i="10"/>
  <c r="E640" i="10"/>
  <c r="E627" i="10"/>
  <c r="E669" i="10"/>
  <c r="E710" i="10"/>
  <c r="E677" i="10"/>
  <c r="E685" i="10"/>
  <c r="E628" i="10"/>
  <c r="E629" i="10"/>
  <c r="E626" i="10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71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2" i="1"/>
  <c r="D617" i="1"/>
  <c r="D697" i="1"/>
  <c r="D685" i="1"/>
  <c r="D690" i="1"/>
  <c r="D707" i="1"/>
  <c r="D637" i="1"/>
  <c r="D698" i="1"/>
  <c r="D616" i="1"/>
  <c r="D671" i="1"/>
  <c r="D669" i="1"/>
  <c r="D691" i="1"/>
  <c r="D673" i="1"/>
  <c r="D677" i="1"/>
  <c r="D640" i="1"/>
  <c r="D712" i="1"/>
  <c r="D69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42" i="1"/>
  <c r="D674" i="1"/>
  <c r="D716" i="1"/>
  <c r="D709" i="1"/>
  <c r="D636" i="1"/>
  <c r="D702" i="1"/>
  <c r="D713" i="1"/>
  <c r="D694" i="1"/>
  <c r="D647" i="1"/>
  <c r="D635" i="1"/>
  <c r="D629" i="1"/>
  <c r="D620" i="1"/>
  <c r="D634" i="1"/>
  <c r="D638" i="1"/>
  <c r="D703" i="1"/>
  <c r="D670" i="1"/>
  <c r="D627" i="1"/>
  <c r="D621" i="1"/>
  <c r="D689" i="1"/>
  <c r="D701" i="1"/>
  <c r="D678" i="1"/>
  <c r="E715" i="10"/>
  <c r="F624" i="10"/>
  <c r="C433" i="1"/>
  <c r="C441" i="1" s="1"/>
  <c r="J816" i="1"/>
  <c r="I369" i="9"/>
  <c r="J815" i="10"/>
  <c r="E612" i="1" l="1"/>
  <c r="E623" i="1"/>
  <c r="D715" i="1"/>
  <c r="F712" i="10"/>
  <c r="M712" i="10" s="1"/>
  <c r="Z778" i="10" s="1"/>
  <c r="F708" i="10"/>
  <c r="M708" i="10" s="1"/>
  <c r="Z774" i="10" s="1"/>
  <c r="F704" i="10"/>
  <c r="M704" i="10" s="1"/>
  <c r="Z770" i="10" s="1"/>
  <c r="F700" i="10"/>
  <c r="M700" i="10" s="1"/>
  <c r="Z766" i="10" s="1"/>
  <c r="F696" i="10"/>
  <c r="M696" i="10" s="1"/>
  <c r="Z762" i="10" s="1"/>
  <c r="F692" i="10"/>
  <c r="M692" i="10" s="1"/>
  <c r="Z758" i="10" s="1"/>
  <c r="F688" i="10"/>
  <c r="M688" i="10" s="1"/>
  <c r="Z754" i="10" s="1"/>
  <c r="F713" i="10"/>
  <c r="M713" i="10" s="1"/>
  <c r="F709" i="10"/>
  <c r="M709" i="10" s="1"/>
  <c r="Z775" i="10" s="1"/>
  <c r="F705" i="10"/>
  <c r="M705" i="10" s="1"/>
  <c r="Z771" i="10" s="1"/>
  <c r="F701" i="10"/>
  <c r="M701" i="10" s="1"/>
  <c r="Z767" i="10" s="1"/>
  <c r="F697" i="10"/>
  <c r="M697" i="10" s="1"/>
  <c r="Z763" i="10" s="1"/>
  <c r="F693" i="10"/>
  <c r="M693" i="10" s="1"/>
  <c r="Z759" i="10" s="1"/>
  <c r="F689" i="10"/>
  <c r="M689" i="10" s="1"/>
  <c r="Z755" i="10" s="1"/>
  <c r="F710" i="10"/>
  <c r="M710" i="10" s="1"/>
  <c r="Z776" i="10" s="1"/>
  <c r="F706" i="10"/>
  <c r="M706" i="10" s="1"/>
  <c r="Z772" i="10" s="1"/>
  <c r="F702" i="10"/>
  <c r="M702" i="10" s="1"/>
  <c r="Z768" i="10" s="1"/>
  <c r="F698" i="10"/>
  <c r="M698" i="10" s="1"/>
  <c r="Z764" i="10" s="1"/>
  <c r="F694" i="10"/>
  <c r="M694" i="10" s="1"/>
  <c r="Z760" i="10" s="1"/>
  <c r="F690" i="10"/>
  <c r="M690" i="10" s="1"/>
  <c r="Z756" i="10" s="1"/>
  <c r="F686" i="10"/>
  <c r="M686" i="10" s="1"/>
  <c r="Z752" i="10" s="1"/>
  <c r="F711" i="10"/>
  <c r="M711" i="10" s="1"/>
  <c r="Z777" i="10" s="1"/>
  <c r="F695" i="10"/>
  <c r="M695" i="10" s="1"/>
  <c r="Z761" i="10" s="1"/>
  <c r="F683" i="10"/>
  <c r="M683" i="10" s="1"/>
  <c r="Z749" i="10" s="1"/>
  <c r="F679" i="10"/>
  <c r="M679" i="10" s="1"/>
  <c r="Z745" i="10" s="1"/>
  <c r="F675" i="10"/>
  <c r="M675" i="10" s="1"/>
  <c r="Z741" i="10" s="1"/>
  <c r="F671" i="10"/>
  <c r="M671" i="10" s="1"/>
  <c r="Z737" i="10" s="1"/>
  <c r="F644" i="10"/>
  <c r="F643" i="10"/>
  <c r="F642" i="10"/>
  <c r="F641" i="10"/>
  <c r="F640" i="10"/>
  <c r="F639" i="10"/>
  <c r="F716" i="10"/>
  <c r="F699" i="10"/>
  <c r="M699" i="10" s="1"/>
  <c r="Z765" i="10" s="1"/>
  <c r="F684" i="10"/>
  <c r="M684" i="10" s="1"/>
  <c r="Z750" i="10" s="1"/>
  <c r="F680" i="10"/>
  <c r="M680" i="10" s="1"/>
  <c r="Z746" i="10" s="1"/>
  <c r="F676" i="10"/>
  <c r="M676" i="10" s="1"/>
  <c r="Z742" i="10" s="1"/>
  <c r="F672" i="10"/>
  <c r="M672" i="10" s="1"/>
  <c r="Z738" i="10" s="1"/>
  <c r="F668" i="10"/>
  <c r="M668" i="10" s="1"/>
  <c r="F703" i="10"/>
  <c r="M703" i="10" s="1"/>
  <c r="Z769" i="10" s="1"/>
  <c r="F687" i="10"/>
  <c r="M687" i="10" s="1"/>
  <c r="Z753" i="10" s="1"/>
  <c r="F685" i="10"/>
  <c r="M685" i="10" s="1"/>
  <c r="Z751" i="10" s="1"/>
  <c r="F681" i="10"/>
  <c r="M681" i="10" s="1"/>
  <c r="Z747" i="10" s="1"/>
  <c r="F677" i="10"/>
  <c r="M677" i="10" s="1"/>
  <c r="Z743" i="10" s="1"/>
  <c r="F673" i="10"/>
  <c r="M673" i="10" s="1"/>
  <c r="Z739" i="10" s="1"/>
  <c r="F669" i="10"/>
  <c r="M669" i="10" s="1"/>
  <c r="Z735" i="10" s="1"/>
  <c r="F691" i="10"/>
  <c r="M691" i="10" s="1"/>
  <c r="Z757" i="10" s="1"/>
  <c r="F678" i="10"/>
  <c r="M678" i="10" s="1"/>
  <c r="Z744" i="10" s="1"/>
  <c r="F646" i="10"/>
  <c r="F628" i="10"/>
  <c r="F670" i="10"/>
  <c r="M670" i="10" s="1"/>
  <c r="Z736" i="10" s="1"/>
  <c r="F647" i="10"/>
  <c r="F645" i="10"/>
  <c r="F629" i="10"/>
  <c r="F626" i="10"/>
  <c r="F627" i="10"/>
  <c r="F674" i="10"/>
  <c r="M674" i="10" s="1"/>
  <c r="Z740" i="10" s="1"/>
  <c r="F625" i="10"/>
  <c r="F707" i="10"/>
  <c r="M707" i="10" s="1"/>
  <c r="Z773" i="10" s="1"/>
  <c r="F682" i="10"/>
  <c r="M682" i="10" s="1"/>
  <c r="Z748" i="10" s="1"/>
  <c r="F638" i="10"/>
  <c r="F636" i="10"/>
  <c r="F634" i="10"/>
  <c r="F632" i="10"/>
  <c r="F630" i="10"/>
  <c r="F637" i="10"/>
  <c r="F631" i="10"/>
  <c r="F635" i="10"/>
  <c r="F633" i="10"/>
  <c r="E716" i="1" l="1"/>
  <c r="E693" i="1"/>
  <c r="E713" i="1"/>
  <c r="E633" i="1"/>
  <c r="E704" i="1"/>
  <c r="E641" i="1"/>
  <c r="E671" i="1"/>
  <c r="E646" i="1"/>
  <c r="E712" i="1"/>
  <c r="E629" i="1"/>
  <c r="E703" i="1"/>
  <c r="E636" i="1"/>
  <c r="E630" i="1"/>
  <c r="E635" i="1"/>
  <c r="E627" i="1"/>
  <c r="E672" i="1"/>
  <c r="E696" i="1"/>
  <c r="E709" i="1"/>
  <c r="E688" i="1"/>
  <c r="E640" i="1"/>
  <c r="E682" i="1"/>
  <c r="E708" i="1"/>
  <c r="E670" i="1"/>
  <c r="E683" i="1"/>
  <c r="E645" i="1"/>
  <c r="E637" i="1"/>
  <c r="E699" i="1"/>
  <c r="E628" i="1"/>
  <c r="E680" i="1"/>
  <c r="E710" i="1"/>
  <c r="E647" i="1"/>
  <c r="E697" i="1"/>
  <c r="E624" i="1"/>
  <c r="E625" i="1"/>
  <c r="E639" i="1"/>
  <c r="E691" i="1"/>
  <c r="E711" i="1"/>
  <c r="E631" i="1"/>
  <c r="E638" i="1"/>
  <c r="E685" i="1"/>
  <c r="E677" i="1"/>
  <c r="E695" i="1"/>
  <c r="E694" i="1"/>
  <c r="E702" i="1"/>
  <c r="E643" i="1"/>
  <c r="E690" i="1"/>
  <c r="E684" i="1"/>
  <c r="E669" i="1"/>
  <c r="E701" i="1"/>
  <c r="E700" i="1"/>
  <c r="E676" i="1"/>
  <c r="E689" i="1"/>
  <c r="E679" i="1"/>
  <c r="E707" i="1"/>
  <c r="E686" i="1"/>
  <c r="E634" i="1"/>
  <c r="E698" i="1"/>
  <c r="E705" i="1"/>
  <c r="E642" i="1"/>
  <c r="E678" i="1"/>
  <c r="E632" i="1"/>
  <c r="E644" i="1"/>
  <c r="E706" i="1"/>
  <c r="E668" i="1"/>
  <c r="E681" i="1"/>
  <c r="E674" i="1"/>
  <c r="E673" i="1"/>
  <c r="E692" i="1"/>
  <c r="E675" i="1"/>
  <c r="E626" i="1"/>
  <c r="E687" i="1"/>
  <c r="M715" i="10"/>
  <c r="Z815" i="10" s="1"/>
  <c r="Z734" i="10"/>
  <c r="Z814" i="10" s="1"/>
  <c r="F715" i="10"/>
  <c r="G625" i="10"/>
  <c r="E715" i="1" l="1"/>
  <c r="F624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1" i="10"/>
  <c r="G677" i="10"/>
  <c r="G673" i="10"/>
  <c r="G669" i="10"/>
  <c r="G700" i="10"/>
  <c r="G682" i="10"/>
  <c r="G678" i="10"/>
  <c r="G674" i="10"/>
  <c r="G670" i="10"/>
  <c r="G647" i="10"/>
  <c r="G646" i="10"/>
  <c r="G645" i="10"/>
  <c r="G675" i="10"/>
  <c r="G644" i="10"/>
  <c r="G627" i="10"/>
  <c r="G688" i="10"/>
  <c r="G683" i="10"/>
  <c r="G643" i="10"/>
  <c r="G638" i="10"/>
  <c r="G637" i="10"/>
  <c r="G636" i="10"/>
  <c r="G635" i="10"/>
  <c r="G634" i="10"/>
  <c r="G633" i="10"/>
  <c r="G632" i="10"/>
  <c r="G631" i="10"/>
  <c r="G630" i="10"/>
  <c r="G642" i="10"/>
  <c r="G640" i="10"/>
  <c r="G671" i="10"/>
  <c r="G628" i="10"/>
  <c r="H628" i="10" s="1"/>
  <c r="G679" i="10"/>
  <c r="G641" i="10"/>
  <c r="G704" i="10"/>
  <c r="G629" i="10"/>
  <c r="G626" i="10"/>
  <c r="G639" i="10"/>
  <c r="F707" i="1" l="1"/>
  <c r="M707" i="1" s="1"/>
  <c r="F671" i="1"/>
  <c r="M671" i="1" s="1"/>
  <c r="F688" i="1"/>
  <c r="M688" i="1" s="1"/>
  <c r="F708" i="1"/>
  <c r="M708" i="1" s="1"/>
  <c r="F679" i="1"/>
  <c r="M679" i="1" s="1"/>
  <c r="F682" i="1"/>
  <c r="M682" i="1" s="1"/>
  <c r="F630" i="1"/>
  <c r="F692" i="1"/>
  <c r="M692" i="1" s="1"/>
  <c r="F712" i="1"/>
  <c r="M712" i="1" s="1"/>
  <c r="F701" i="1"/>
  <c r="M701" i="1" s="1"/>
  <c r="F633" i="1"/>
  <c r="F686" i="1"/>
  <c r="M686" i="1" s="1"/>
  <c r="F690" i="1"/>
  <c r="M690" i="1" s="1"/>
  <c r="F698" i="1"/>
  <c r="M698" i="1" s="1"/>
  <c r="F647" i="1"/>
  <c r="F702" i="1"/>
  <c r="M702" i="1" s="1"/>
  <c r="F669" i="1"/>
  <c r="M669" i="1" s="1"/>
  <c r="F699" i="1"/>
  <c r="M699" i="1" s="1"/>
  <c r="F709" i="1"/>
  <c r="M709" i="1" s="1"/>
  <c r="F643" i="1"/>
  <c r="F703" i="1"/>
  <c r="M703" i="1" s="1"/>
  <c r="F632" i="1"/>
  <c r="F641" i="1"/>
  <c r="F693" i="1"/>
  <c r="M693" i="1" s="1"/>
  <c r="F629" i="1"/>
  <c r="F642" i="1"/>
  <c r="F626" i="1"/>
  <c r="F672" i="1"/>
  <c r="M672" i="1" s="1"/>
  <c r="F637" i="1"/>
  <c r="F644" i="1"/>
  <c r="F678" i="1"/>
  <c r="M678" i="1" s="1"/>
  <c r="F694" i="1"/>
  <c r="M694" i="1" s="1"/>
  <c r="F677" i="1"/>
  <c r="M677" i="1" s="1"/>
  <c r="F639" i="1"/>
  <c r="F635" i="1"/>
  <c r="F673" i="1"/>
  <c r="M673" i="1" s="1"/>
  <c r="F705" i="1"/>
  <c r="M705" i="1" s="1"/>
  <c r="F685" i="1"/>
  <c r="M685" i="1" s="1"/>
  <c r="F716" i="1"/>
  <c r="F689" i="1"/>
  <c r="M689" i="1" s="1"/>
  <c r="F675" i="1"/>
  <c r="M675" i="1" s="1"/>
  <c r="F711" i="1"/>
  <c r="M711" i="1" s="1"/>
  <c r="F634" i="1"/>
  <c r="F676" i="1"/>
  <c r="M676" i="1" s="1"/>
  <c r="F704" i="1"/>
  <c r="M704" i="1" s="1"/>
  <c r="F627" i="1"/>
  <c r="F700" i="1"/>
  <c r="M700" i="1" s="1"/>
  <c r="F674" i="1"/>
  <c r="M674" i="1" s="1"/>
  <c r="F713" i="1"/>
  <c r="M713" i="1" s="1"/>
  <c r="F683" i="1"/>
  <c r="M683" i="1" s="1"/>
  <c r="F625" i="1"/>
  <c r="F681" i="1"/>
  <c r="M681" i="1" s="1"/>
  <c r="F680" i="1"/>
  <c r="M680" i="1" s="1"/>
  <c r="F640" i="1"/>
  <c r="F706" i="1"/>
  <c r="M706" i="1" s="1"/>
  <c r="F710" i="1"/>
  <c r="M710" i="1" s="1"/>
  <c r="F668" i="1"/>
  <c r="M668" i="1" s="1"/>
  <c r="F695" i="1"/>
  <c r="M695" i="1" s="1"/>
  <c r="F697" i="1"/>
  <c r="M697" i="1" s="1"/>
  <c r="F631" i="1"/>
  <c r="F646" i="1"/>
  <c r="F691" i="1"/>
  <c r="M691" i="1" s="1"/>
  <c r="F670" i="1"/>
  <c r="M670" i="1" s="1"/>
  <c r="F628" i="1"/>
  <c r="F687" i="1"/>
  <c r="M687" i="1" s="1"/>
  <c r="F645" i="1"/>
  <c r="F636" i="1"/>
  <c r="F684" i="1"/>
  <c r="M684" i="1" s="1"/>
  <c r="F696" i="1"/>
  <c r="M696" i="1" s="1"/>
  <c r="F638" i="1"/>
  <c r="G715" i="10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1" i="10"/>
  <c r="H677" i="10"/>
  <c r="H673" i="10"/>
  <c r="H669" i="10"/>
  <c r="H709" i="10"/>
  <c r="H693" i="10"/>
  <c r="H685" i="10"/>
  <c r="H682" i="10"/>
  <c r="H678" i="10"/>
  <c r="H674" i="10"/>
  <c r="H670" i="10"/>
  <c r="H647" i="10"/>
  <c r="H646" i="10"/>
  <c r="H645" i="10"/>
  <c r="H713" i="10"/>
  <c r="H697" i="10"/>
  <c r="H683" i="10"/>
  <c r="H679" i="10"/>
  <c r="H675" i="10"/>
  <c r="H671" i="10"/>
  <c r="H644" i="10"/>
  <c r="H643" i="10"/>
  <c r="H642" i="10"/>
  <c r="H641" i="10"/>
  <c r="H640" i="10"/>
  <c r="H672" i="10"/>
  <c r="H629" i="10"/>
  <c r="H680" i="10"/>
  <c r="H639" i="10"/>
  <c r="H701" i="10"/>
  <c r="H668" i="10"/>
  <c r="H638" i="10"/>
  <c r="H636" i="10"/>
  <c r="H634" i="10"/>
  <c r="H632" i="10"/>
  <c r="H630" i="10"/>
  <c r="H684" i="10"/>
  <c r="H676" i="10"/>
  <c r="H637" i="10"/>
  <c r="H635" i="10"/>
  <c r="H633" i="10"/>
  <c r="H631" i="10"/>
  <c r="E87" i="9" l="1"/>
  <c r="Y750" i="1"/>
  <c r="C215" i="9"/>
  <c r="Y776" i="1"/>
  <c r="Y740" i="1"/>
  <c r="I23" i="9"/>
  <c r="Y755" i="1"/>
  <c r="C119" i="9"/>
  <c r="H119" i="9"/>
  <c r="Y760" i="1"/>
  <c r="Y759" i="1"/>
  <c r="G119" i="9"/>
  <c r="Y752" i="1"/>
  <c r="G87" i="9"/>
  <c r="F119" i="9"/>
  <c r="Y758" i="1"/>
  <c r="E23" i="9"/>
  <c r="Y736" i="1"/>
  <c r="Y763" i="1"/>
  <c r="D151" i="9"/>
  <c r="G151" i="9"/>
  <c r="Y766" i="1"/>
  <c r="F55" i="9"/>
  <c r="Y744" i="1"/>
  <c r="I183" i="9"/>
  <c r="Y775" i="1"/>
  <c r="I87" i="9"/>
  <c r="Y754" i="1"/>
  <c r="Y757" i="1"/>
  <c r="E119" i="9"/>
  <c r="I119" i="9"/>
  <c r="Y761" i="1"/>
  <c r="D87" i="9"/>
  <c r="Y749" i="1"/>
  <c r="D215" i="9"/>
  <c r="Y777" i="1"/>
  <c r="Y751" i="1"/>
  <c r="F87" i="9"/>
  <c r="F151" i="9"/>
  <c r="Y765" i="1"/>
  <c r="E151" i="9"/>
  <c r="Y764" i="1"/>
  <c r="Y767" i="1"/>
  <c r="H151" i="9"/>
  <c r="C87" i="9"/>
  <c r="Y748" i="1"/>
  <c r="F23" i="9"/>
  <c r="Y737" i="1"/>
  <c r="Y747" i="1"/>
  <c r="I55" i="9"/>
  <c r="D55" i="9"/>
  <c r="Y742" i="1"/>
  <c r="H23" i="9"/>
  <c r="Y739" i="1"/>
  <c r="G23" i="9"/>
  <c r="Y738" i="1"/>
  <c r="I151" i="9"/>
  <c r="Y768" i="1"/>
  <c r="H183" i="9"/>
  <c r="Y774" i="1"/>
  <c r="F183" i="9"/>
  <c r="Y772" i="1"/>
  <c r="F715" i="1"/>
  <c r="G625" i="1"/>
  <c r="C151" i="9"/>
  <c r="Y762" i="1"/>
  <c r="Y753" i="1"/>
  <c r="H87" i="9"/>
  <c r="Y734" i="1"/>
  <c r="Y815" i="1" s="1"/>
  <c r="M715" i="1"/>
  <c r="C23" i="9"/>
  <c r="Y746" i="1"/>
  <c r="H55" i="9"/>
  <c r="F215" i="9"/>
  <c r="Y779" i="1"/>
  <c r="Y770" i="1"/>
  <c r="D183" i="9"/>
  <c r="C55" i="9"/>
  <c r="Y741" i="1"/>
  <c r="Y771" i="1"/>
  <c r="E183" i="9"/>
  <c r="Y743" i="1"/>
  <c r="E55" i="9"/>
  <c r="C183" i="9"/>
  <c r="Y769" i="1"/>
  <c r="Y735" i="1"/>
  <c r="D23" i="9"/>
  <c r="D119" i="9"/>
  <c r="Y756" i="1"/>
  <c r="Y778" i="1"/>
  <c r="E215" i="9"/>
  <c r="Y745" i="1"/>
  <c r="G55" i="9"/>
  <c r="Y773" i="1"/>
  <c r="G183" i="9"/>
  <c r="H715" i="10"/>
  <c r="I629" i="10"/>
  <c r="G628" i="1" l="1"/>
  <c r="H628" i="1" s="1"/>
  <c r="G680" i="1"/>
  <c r="G633" i="1"/>
  <c r="G647" i="1"/>
  <c r="G627" i="1"/>
  <c r="G692" i="1"/>
  <c r="G695" i="1"/>
  <c r="G668" i="1"/>
  <c r="G701" i="1"/>
  <c r="G669" i="1"/>
  <c r="G684" i="1"/>
  <c r="G677" i="1"/>
  <c r="G710" i="1"/>
  <c r="G675" i="1"/>
  <c r="G681" i="1"/>
  <c r="G671" i="1"/>
  <c r="G705" i="1"/>
  <c r="G696" i="1"/>
  <c r="G703" i="1"/>
  <c r="G702" i="1"/>
  <c r="G645" i="1"/>
  <c r="G683" i="1"/>
  <c r="G646" i="1"/>
  <c r="G704" i="1"/>
  <c r="G712" i="1"/>
  <c r="G640" i="1"/>
  <c r="G678" i="1"/>
  <c r="G679" i="1"/>
  <c r="G636" i="1"/>
  <c r="G635" i="1"/>
  <c r="G642" i="1"/>
  <c r="G694" i="1"/>
  <c r="G700" i="1"/>
  <c r="G639" i="1"/>
  <c r="G676" i="1"/>
  <c r="G685" i="1"/>
  <c r="G698" i="1"/>
  <c r="G641" i="1"/>
  <c r="G711" i="1"/>
  <c r="G631" i="1"/>
  <c r="G708" i="1"/>
  <c r="G690" i="1"/>
  <c r="G682" i="1"/>
  <c r="G709" i="1"/>
  <c r="G626" i="1"/>
  <c r="G634" i="1"/>
  <c r="G716" i="1"/>
  <c r="G630" i="1"/>
  <c r="G699" i="1"/>
  <c r="G637" i="1"/>
  <c r="G713" i="1"/>
  <c r="G689" i="1"/>
  <c r="G670" i="1"/>
  <c r="G643" i="1"/>
  <c r="G688" i="1"/>
  <c r="G686" i="1"/>
  <c r="G674" i="1"/>
  <c r="G644" i="1"/>
  <c r="G691" i="1"/>
  <c r="G697" i="1"/>
  <c r="G638" i="1"/>
  <c r="G673" i="1"/>
  <c r="G672" i="1"/>
  <c r="G687" i="1"/>
  <c r="G707" i="1"/>
  <c r="G693" i="1"/>
  <c r="G706" i="1"/>
  <c r="G629" i="1"/>
  <c r="G632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5" i="10"/>
  <c r="I682" i="10"/>
  <c r="I678" i="10"/>
  <c r="I674" i="10"/>
  <c r="I670" i="10"/>
  <c r="I647" i="10"/>
  <c r="I646" i="10"/>
  <c r="I645" i="10"/>
  <c r="I706" i="10"/>
  <c r="I690" i="10"/>
  <c r="I683" i="10"/>
  <c r="I679" i="10"/>
  <c r="I675" i="10"/>
  <c r="I671" i="10"/>
  <c r="I644" i="10"/>
  <c r="I643" i="10"/>
  <c r="I710" i="10"/>
  <c r="I694" i="10"/>
  <c r="I684" i="10"/>
  <c r="I680" i="10"/>
  <c r="I676" i="10"/>
  <c r="I672" i="10"/>
  <c r="I668" i="10"/>
  <c r="I669" i="10"/>
  <c r="I642" i="10"/>
  <c r="I641" i="10"/>
  <c r="I640" i="10"/>
  <c r="I638" i="10"/>
  <c r="I637" i="10"/>
  <c r="I636" i="10"/>
  <c r="I635" i="10"/>
  <c r="I634" i="10"/>
  <c r="I633" i="10"/>
  <c r="I632" i="10"/>
  <c r="I631" i="10"/>
  <c r="I630" i="10"/>
  <c r="I677" i="10"/>
  <c r="I698" i="10"/>
  <c r="I673" i="10"/>
  <c r="I639" i="10"/>
  <c r="I681" i="10"/>
  <c r="G715" i="1" l="1"/>
  <c r="H633" i="1"/>
  <c r="H675" i="1"/>
  <c r="H682" i="1"/>
  <c r="H703" i="1"/>
  <c r="H697" i="1"/>
  <c r="H687" i="1"/>
  <c r="H710" i="1"/>
  <c r="H642" i="1"/>
  <c r="H699" i="1"/>
  <c r="H670" i="1"/>
  <c r="H704" i="1"/>
  <c r="H673" i="1"/>
  <c r="H681" i="1"/>
  <c r="H693" i="1"/>
  <c r="H716" i="1"/>
  <c r="H700" i="1"/>
  <c r="H683" i="1"/>
  <c r="H638" i="1"/>
  <c r="H694" i="1"/>
  <c r="H691" i="1"/>
  <c r="H701" i="1"/>
  <c r="H635" i="1"/>
  <c r="H708" i="1"/>
  <c r="H640" i="1"/>
  <c r="H702" i="1"/>
  <c r="H690" i="1"/>
  <c r="H678" i="1"/>
  <c r="H676" i="1"/>
  <c r="H630" i="1"/>
  <c r="H636" i="1"/>
  <c r="H698" i="1"/>
  <c r="H634" i="1"/>
  <c r="H706" i="1"/>
  <c r="H688" i="1"/>
  <c r="H711" i="1"/>
  <c r="H713" i="1"/>
  <c r="H671" i="1"/>
  <c r="H705" i="1"/>
  <c r="H637" i="1"/>
  <c r="H644" i="1"/>
  <c r="H645" i="1"/>
  <c r="H679" i="1"/>
  <c r="H632" i="1"/>
  <c r="H668" i="1"/>
  <c r="H646" i="1"/>
  <c r="H680" i="1"/>
  <c r="H647" i="1"/>
  <c r="H672" i="1"/>
  <c r="H674" i="1"/>
  <c r="H696" i="1"/>
  <c r="H629" i="1"/>
  <c r="H643" i="1"/>
  <c r="H692" i="1"/>
  <c r="H677" i="1"/>
  <c r="H712" i="1"/>
  <c r="H707" i="1"/>
  <c r="H685" i="1"/>
  <c r="H689" i="1"/>
  <c r="H639" i="1"/>
  <c r="H631" i="1"/>
  <c r="H641" i="1"/>
  <c r="H684" i="1"/>
  <c r="H695" i="1"/>
  <c r="H709" i="1"/>
  <c r="H686" i="1"/>
  <c r="H669" i="1"/>
  <c r="I715" i="10"/>
  <c r="J630" i="10"/>
  <c r="H715" i="1" l="1"/>
  <c r="I629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3" i="10"/>
  <c r="J679" i="10"/>
  <c r="J675" i="10"/>
  <c r="J671" i="10"/>
  <c r="J644" i="10"/>
  <c r="K644" i="10" s="1"/>
  <c r="J643" i="10"/>
  <c r="J642" i="10"/>
  <c r="J641" i="10"/>
  <c r="J640" i="10"/>
  <c r="J639" i="10"/>
  <c r="J703" i="10"/>
  <c r="J687" i="10"/>
  <c r="J684" i="10"/>
  <c r="J680" i="10"/>
  <c r="J676" i="10"/>
  <c r="J672" i="10"/>
  <c r="J668" i="10"/>
  <c r="J707" i="10"/>
  <c r="J691" i="10"/>
  <c r="J681" i="10"/>
  <c r="J677" i="10"/>
  <c r="J673" i="10"/>
  <c r="J669" i="10"/>
  <c r="J685" i="10"/>
  <c r="J682" i="10"/>
  <c r="J711" i="10"/>
  <c r="J674" i="10"/>
  <c r="J645" i="10"/>
  <c r="J638" i="10"/>
  <c r="J637" i="10"/>
  <c r="J636" i="10"/>
  <c r="J635" i="10"/>
  <c r="J634" i="10"/>
  <c r="J633" i="10"/>
  <c r="J632" i="10"/>
  <c r="J631" i="10"/>
  <c r="J715" i="10" s="1"/>
  <c r="J647" i="10"/>
  <c r="L647" i="10" s="1"/>
  <c r="J678" i="10"/>
  <c r="J646" i="10"/>
  <c r="J695" i="10"/>
  <c r="J670" i="10"/>
  <c r="I645" i="1" l="1"/>
  <c r="I699" i="1"/>
  <c r="I644" i="1"/>
  <c r="I713" i="1"/>
  <c r="I698" i="1"/>
  <c r="I707" i="1"/>
  <c r="I687" i="1"/>
  <c r="I638" i="1"/>
  <c r="I690" i="1"/>
  <c r="I673" i="1"/>
  <c r="I694" i="1"/>
  <c r="I689" i="1"/>
  <c r="I705" i="1"/>
  <c r="I630" i="1"/>
  <c r="I640" i="1"/>
  <c r="I676" i="1"/>
  <c r="I692" i="1"/>
  <c r="I632" i="1"/>
  <c r="I633" i="1"/>
  <c r="I680" i="1"/>
  <c r="I691" i="1"/>
  <c r="I706" i="1"/>
  <c r="I682" i="1"/>
  <c r="I631" i="1"/>
  <c r="I675" i="1"/>
  <c r="I708" i="1"/>
  <c r="I704" i="1"/>
  <c r="I683" i="1"/>
  <c r="I716" i="1"/>
  <c r="I634" i="1"/>
  <c r="I711" i="1"/>
  <c r="I681" i="1"/>
  <c r="I670" i="1"/>
  <c r="I635" i="1"/>
  <c r="I679" i="1"/>
  <c r="I710" i="1"/>
  <c r="I686" i="1"/>
  <c r="I712" i="1"/>
  <c r="I677" i="1"/>
  <c r="I693" i="1"/>
  <c r="I642" i="1"/>
  <c r="I688" i="1"/>
  <c r="I700" i="1"/>
  <c r="I703" i="1"/>
  <c r="I685" i="1"/>
  <c r="I641" i="1"/>
  <c r="I669" i="1"/>
  <c r="I672" i="1"/>
  <c r="I637" i="1"/>
  <c r="I701" i="1"/>
  <c r="I643" i="1"/>
  <c r="I678" i="1"/>
  <c r="I668" i="1"/>
  <c r="I646" i="1"/>
  <c r="I697" i="1"/>
  <c r="I636" i="1"/>
  <c r="I684" i="1"/>
  <c r="I695" i="1"/>
  <c r="I696" i="1"/>
  <c r="I702" i="1"/>
  <c r="I647" i="1"/>
  <c r="I674" i="1"/>
  <c r="I671" i="1"/>
  <c r="I709" i="1"/>
  <c r="I639" i="1"/>
  <c r="L710" i="10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1" i="10"/>
  <c r="L677" i="10"/>
  <c r="L673" i="10"/>
  <c r="L669" i="10"/>
  <c r="L713" i="10"/>
  <c r="L697" i="10"/>
  <c r="L682" i="10"/>
  <c r="L678" i="10"/>
  <c r="L674" i="10"/>
  <c r="L670" i="10"/>
  <c r="L701" i="10"/>
  <c r="L685" i="10"/>
  <c r="L683" i="10"/>
  <c r="L679" i="10"/>
  <c r="L675" i="10"/>
  <c r="L671" i="10"/>
  <c r="L676" i="10"/>
  <c r="L705" i="10"/>
  <c r="L684" i="10"/>
  <c r="L668" i="10"/>
  <c r="L715" i="10" s="1"/>
  <c r="L689" i="10"/>
  <c r="L680" i="10"/>
  <c r="L672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4" i="10"/>
  <c r="K680" i="10"/>
  <c r="K676" i="10"/>
  <c r="K672" i="10"/>
  <c r="K668" i="10"/>
  <c r="K715" i="10" s="1"/>
  <c r="K700" i="10"/>
  <c r="K681" i="10"/>
  <c r="K677" i="10"/>
  <c r="K673" i="10"/>
  <c r="K669" i="10"/>
  <c r="K704" i="10"/>
  <c r="K688" i="10"/>
  <c r="K682" i="10"/>
  <c r="K678" i="10"/>
  <c r="K674" i="10"/>
  <c r="K670" i="10"/>
  <c r="K708" i="10"/>
  <c r="K679" i="10"/>
  <c r="K671" i="10"/>
  <c r="K683" i="10"/>
  <c r="K692" i="10"/>
  <c r="K675" i="10"/>
  <c r="I715" i="1" l="1"/>
  <c r="J630" i="1"/>
  <c r="J634" i="1" l="1"/>
  <c r="J670" i="1"/>
  <c r="J674" i="1"/>
  <c r="J709" i="1"/>
  <c r="J700" i="1"/>
  <c r="J637" i="1"/>
  <c r="J644" i="1"/>
  <c r="K644" i="1" s="1"/>
  <c r="J692" i="1"/>
  <c r="J701" i="1"/>
  <c r="J673" i="1"/>
  <c r="J713" i="1"/>
  <c r="J693" i="1"/>
  <c r="J640" i="1"/>
  <c r="J711" i="1"/>
  <c r="J641" i="1"/>
  <c r="J710" i="1"/>
  <c r="J707" i="1"/>
  <c r="J706" i="1"/>
  <c r="J703" i="1"/>
  <c r="J643" i="1"/>
  <c r="J679" i="1"/>
  <c r="J642" i="1"/>
  <c r="J675" i="1"/>
  <c r="J704" i="1"/>
  <c r="J702" i="1"/>
  <c r="J686" i="1"/>
  <c r="J698" i="1"/>
  <c r="J668" i="1"/>
  <c r="J682" i="1"/>
  <c r="J631" i="1"/>
  <c r="J680" i="1"/>
  <c r="J684" i="1"/>
  <c r="J645" i="1"/>
  <c r="J676" i="1"/>
  <c r="J697" i="1"/>
  <c r="J633" i="1"/>
  <c r="J699" i="1"/>
  <c r="J712" i="1"/>
  <c r="J681" i="1"/>
  <c r="J685" i="1"/>
  <c r="J690" i="1"/>
  <c r="J677" i="1"/>
  <c r="J647" i="1"/>
  <c r="L647" i="1" s="1"/>
  <c r="J716" i="1"/>
  <c r="J687" i="1"/>
  <c r="J705" i="1"/>
  <c r="J688" i="1"/>
  <c r="J691" i="1"/>
  <c r="J671" i="1"/>
  <c r="J678" i="1"/>
  <c r="J708" i="1"/>
  <c r="J683" i="1"/>
  <c r="J672" i="1"/>
  <c r="J632" i="1"/>
  <c r="J695" i="1"/>
  <c r="J694" i="1"/>
  <c r="J689" i="1"/>
  <c r="J636" i="1"/>
  <c r="J639" i="1"/>
  <c r="J635" i="1"/>
  <c r="J669" i="1"/>
  <c r="J646" i="1"/>
  <c r="J696" i="1"/>
  <c r="J638" i="1"/>
  <c r="K716" i="1" l="1"/>
  <c r="K713" i="1"/>
  <c r="K672" i="1"/>
  <c r="K671" i="1"/>
  <c r="K706" i="1"/>
  <c r="K674" i="1"/>
  <c r="K690" i="1"/>
  <c r="K693" i="1"/>
  <c r="K689" i="1"/>
  <c r="K691" i="1"/>
  <c r="K702" i="1"/>
  <c r="K681" i="1"/>
  <c r="K708" i="1"/>
  <c r="K698" i="1"/>
  <c r="K701" i="1"/>
  <c r="K695" i="1"/>
  <c r="K697" i="1"/>
  <c r="K705" i="1"/>
  <c r="K676" i="1"/>
  <c r="K682" i="1"/>
  <c r="K675" i="1"/>
  <c r="K704" i="1"/>
  <c r="K699" i="1"/>
  <c r="K694" i="1"/>
  <c r="K677" i="1"/>
  <c r="K678" i="1"/>
  <c r="K680" i="1"/>
  <c r="K712" i="1"/>
  <c r="K700" i="1"/>
  <c r="K673" i="1"/>
  <c r="K683" i="1"/>
  <c r="K668" i="1"/>
  <c r="K715" i="1" s="1"/>
  <c r="K709" i="1"/>
  <c r="K684" i="1"/>
  <c r="K679" i="1"/>
  <c r="K703" i="1"/>
  <c r="K685" i="1"/>
  <c r="K707" i="1"/>
  <c r="K696" i="1"/>
  <c r="K692" i="1"/>
  <c r="K686" i="1"/>
  <c r="K711" i="1"/>
  <c r="K710" i="1"/>
  <c r="K669" i="1"/>
  <c r="K670" i="1"/>
  <c r="K688" i="1"/>
  <c r="K687" i="1"/>
  <c r="J715" i="1"/>
  <c r="L704" i="1"/>
  <c r="L693" i="1"/>
  <c r="L680" i="1"/>
  <c r="L711" i="1"/>
  <c r="L674" i="1"/>
  <c r="L709" i="1"/>
  <c r="L705" i="1"/>
  <c r="L678" i="1"/>
  <c r="L671" i="1"/>
  <c r="L696" i="1"/>
  <c r="L685" i="1"/>
  <c r="L699" i="1"/>
  <c r="L690" i="1"/>
  <c r="L698" i="1"/>
  <c r="L676" i="1"/>
  <c r="L713" i="1"/>
  <c r="L675" i="1"/>
  <c r="L673" i="1"/>
  <c r="L688" i="1"/>
  <c r="L683" i="1"/>
  <c r="L710" i="1"/>
  <c r="L687" i="1"/>
  <c r="L706" i="1"/>
  <c r="L672" i="1"/>
  <c r="L703" i="1"/>
  <c r="L700" i="1"/>
  <c r="L684" i="1"/>
  <c r="L695" i="1"/>
  <c r="L702" i="1"/>
  <c r="L697" i="1"/>
  <c r="L707" i="1"/>
  <c r="L679" i="1"/>
  <c r="L689" i="1"/>
  <c r="L691" i="1"/>
  <c r="L681" i="1"/>
  <c r="L712" i="1"/>
  <c r="L716" i="1"/>
  <c r="L708" i="1"/>
  <c r="L701" i="1"/>
  <c r="L668" i="1"/>
  <c r="L715" i="1" s="1"/>
  <c r="L670" i="1"/>
  <c r="L692" i="1"/>
  <c r="L669" i="1"/>
  <c r="L677" i="1"/>
  <c r="L686" i="1"/>
  <c r="L694" i="1"/>
  <c r="L682" i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<sst xmlns="http://schemas.openxmlformats.org/spreadsheetml/2006/main" count="4939" uniqueCount="1280">
  <si>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</si>
  <si>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</si>
  <si>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</si>
  <si>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</si>
  <si>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</si>
  <si>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</si>
  <si>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</si>
  <si>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</si>
  <si>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</si>
  <si>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</si>
  <si>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</si>
  <si>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</si>
  <si>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</si>
  <si>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</si>
  <si>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</si>
  <si>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</si>
  <si>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</si>
  <si>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</si>
  <si>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</si>
  <si>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</si>
  <si>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</si>
  <si>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</si>
  <si>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</si>
  <si>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</si>
  <si>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</si>
  <si>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</si>
  <si>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</si>
  <si>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</si>
  <si>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</si>
  <si>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</si>
  <si>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</si>
  <si>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</si>
  <si>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</si>
  <si>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</si>
  <si>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</si>
  <si>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</si>
  <si>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</si>
  <si>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</si>
  <si>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</si>
  <si>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</si>
  <si>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</si>
  <si>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</si>
  <si>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</si>
  <si>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</si>
  <si>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</si>
  <si>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</si>
  <si>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</si>
  <si>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</si>
  <si>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</si>
  <si>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</si>
  <si>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</si>
  <si>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</si>
  <si>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</si>
  <si>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</si>
  <si>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</si>
  <si>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</si>
  <si>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</si>
  <si>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</si>
  <si>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</si>
  <si>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</si>
  <si>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</si>
  <si>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</si>
  <si>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</si>
  <si>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</si>
  <si>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</si>
  <si>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</si>
  <si>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</si>
  <si>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</si>
  <si>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</si>
  <si>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</si>
  <si>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</si>
  <si>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</si>
  <si>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</si>
  <si>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</si>
  <si>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</si>
  <si>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</si>
  <si>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</si>
  <si>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</si>
  <si>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</si>
  <si>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</si>
  <si>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</si>
  <si>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</si>
  <si>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</si>
  <si>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</si>
  <si>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</si>
  <si>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</si>
  <si>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</si>
  <si>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</si>
  <si>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</si>
  <si>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</si>
  <si>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</si>
  <si>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</si>
  <si>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</si>
  <si>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</si>
  <si>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</si>
  <si>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</si>
  <si>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</si>
  <si>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</si>
  <si>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</si>
  <si>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</si>
  <si>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</si>
  <si>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</si>
  <si>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</si>
  <si>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</si>
  <si>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</si>
  <si>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</si>
  <si>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</si>
  <si>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</si>
  <si>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</si>
  <si>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</si>
  <si>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</si>
  <si>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</si>
  <si>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</si>
  <si>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</si>
  <si>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</si>
  <si>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</si>
  <si>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</si>
  <si>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</si>
  <si>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</si>
  <si>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</si>
  <si>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</si>
  <si>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</si>
  <si>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</si>
  <si>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</si>
  <si>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</si>
  <si>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</si>
  <si>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</si>
  <si>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</si>
  <si>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</si>
  <si>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</si>
  <si>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</si>
  <si>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</si>
  <si>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</si>
  <si>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</si>
  <si>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</si>
  <si>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</si>
  <si>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</si>
  <si>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</si>
  <si>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</si>
  <si>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</si>
  <si>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</si>
  <si>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</si>
  <si>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</si>
  <si>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</si>
  <si>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</si>
  <si>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</si>
  <si>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</si>
  <si>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</si>
  <si>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</si>
  <si>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</si>
  <si>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</si>
  <si>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</si>
  <si>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</si>
  <si>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</si>
  <si>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</si>
  <si>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</si>
  <si>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</si>
  <si>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</si>
  <si>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</si>
  <si>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</si>
  <si>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</si>
  <si>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</si>
  <si>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</si>
  <si>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</si>
  <si>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</si>
  <si>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</si>
  <si>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</si>
  <si>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</si>
  <si>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</si>
  <si>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</si>
  <si>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</si>
  <si>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</si>
  <si>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</si>
  <si>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</si>
  <si>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</si>
  <si>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</si>
  <si>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</si>
  <si>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</si>
  <si>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</si>
  <si>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</si>
  <si>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</si>
  <si>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</si>
  <si>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</si>
  <si>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</si>
  <si>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</si>
  <si>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</si>
  <si>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</si>
  <si>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</si>
  <si>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</si>
  <si>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</si>
  <si>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</si>
  <si>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</si>
  <si>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</si>
  <si>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</si>
  <si>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</si>
  <si>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</si>
  <si>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</si>
  <si>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</si>
  <si>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</si>
  <si>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</si>
  <si>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</si>
  <si>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</si>
  <si>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</si>
  <si>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</si>
  <si>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</si>
  <si>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</si>
  <si>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</si>
  <si>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</si>
  <si>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</si>
  <si>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</si>
  <si>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</si>
  <si>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</si>
  <si>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</si>
  <si>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</si>
  <si>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</si>
  <si>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</si>
  <si>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</si>
  <si>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</si>
  <si>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</si>
  <si>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</si>
  <si>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</si>
  <si>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</si>
  <si>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</si>
  <si>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</si>
  <si>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</si>
  <si>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</si>
  <si>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</si>
  <si>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</si>
  <si>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</si>
  <si>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</si>
  <si>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</si>
  <si>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</si>
  <si>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</si>
  <si>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</si>
  <si>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</si>
  <si>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</si>
  <si>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</si>
  <si>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</si>
  <si>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</si>
  <si>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</si>
  <si>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</si>
  <si>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</si>
  <si>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</si>
  <si>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</si>
  <si>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</si>
  <si>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</si>
  <si>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</si>
  <si>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</si>
  <si>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</si>
  <si>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</si>
  <si>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</si>
  <si>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</si>
  <si>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</si>
  <si>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</si>
  <si>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</si>
  <si>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</si>
  <si>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</si>
  <si>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</si>
  <si>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</si>
  <si>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</si>
  <si>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</si>
  <si>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</si>
  <si>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</si>
  <si>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</si>
  <si>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</si>
  <si>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</si>
  <si>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</si>
  <si>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</si>
  <si>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</si>
  <si>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</si>
  <si>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</si>
  <si>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</si>
  <si>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</si>
  <si>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</si>
  <si>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</si>
  <si>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</si>
  <si>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</si>
  <si>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</si>
  <si>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</si>
  <si>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</si>
  <si>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</si>
  <si>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</si>
  <si>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</si>
  <si>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</si>
  <si>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</si>
  <si>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</si>
  <si>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</si>
  <si>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</si>
  <si>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</si>
  <si>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</si>
  <si>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</si>
  <si>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</si>
  <si>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</si>
  <si>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</si>
  <si>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</si>
  <si>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</si>
  <si>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</si>
  <si>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</si>
  <si>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</si>
  <si>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</si>
  <si>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</si>
  <si>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</si>
  <si>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</si>
  <si>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</si>
  <si>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</si>
  <si>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</si>
  <si>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</si>
  <si>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</si>
  <si>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</si>
  <si>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</si>
  <si>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</si>
  <si>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</si>
  <si>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</si>
  <si>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</si>
  <si>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</si>
  <si>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</si>
  <si>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</si>
  <si>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</si>
  <si>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</si>
  <si>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</si>
  <si>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</si>
  <si>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</si>
  <si>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</si>
  <si>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</si>
  <si>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</si>
  <si>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</si>
  <si>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</si>
  <si>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</si>
  <si>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</si>
  <si>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</si>
  <si>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</si>
  <si>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</si>
  <si>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</si>
  <si>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</si>
  <si>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</si>
  <si>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</si>
  <si>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</si>
  <si>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</si>
  <si>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</si>
  <si>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</si>
  <si>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</si>
  <si>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</si>
  <si>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</si>
  <si>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</si>
  <si>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</si>
  <si>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</si>
  <si>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</si>
  <si>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</si>
  <si>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</si>
  <si>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</si>
  <si>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</si>
  <si>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</si>
  <si>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</si>
  <si>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</si>
  <si>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</si>
  <si>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</si>
  <si>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</si>
  <si>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</si>
  <si>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</si>
  <si>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</si>
  <si>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</si>
  <si>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</si>
  <si>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</si>
  <si>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</si>
  <si>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</si>
  <si>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</si>
  <si>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</si>
  <si>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</si>
  <si>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</si>
  <si>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</si>
  <si>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</si>
  <si>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</si>
  <si>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</si>
  <si>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</si>
  <si>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</si>
  <si>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</si>
  <si>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</si>
  <si>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</si>
  <si>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</si>
  <si>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</si>
  <si>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</si>
  <si>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</si>
  <si>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</si>
  <si>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</si>
  <si>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</si>
  <si>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</si>
  <si>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</si>
  <si>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</si>
  <si>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</si>
  <si>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</si>
  <si>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</si>
  <si>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</si>
  <si>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</si>
  <si>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</si>
  <si>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</si>
  <si>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</si>
  <si>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</si>
  <si>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</si>
  <si>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</si>
  <si>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</si>
  <si>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</si>
  <si>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</si>
  <si>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</si>
  <si>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</si>
  <si>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</si>
  <si>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</si>
  <si>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</si>
  <si>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</si>
  <si>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</si>
  <si>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</si>
  <si>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</si>
  <si>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</si>
  <si>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</si>
  <si>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</si>
  <si>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</si>
  <si>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</si>
  <si>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</si>
  <si>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</si>
  <si>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</si>
  <si>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</si>
  <si>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</si>
  <si>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</si>
  <si>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</si>
  <si>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</si>
  <si>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</si>
  <si>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</si>
  <si>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</si>
  <si>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</si>
  <si>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</si>
  <si>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</si>
  <si>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</si>
  <si>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</si>
  <si>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</si>
  <si>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</si>
  <si>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</si>
  <si>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</si>
  <si>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</si>
  <si>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</si>
  <si>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</si>
  <si>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</si>
  <si>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</si>
  <si>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</si>
  <si>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</si>
  <si>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</si>
  <si>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</si>
  <si>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</si>
  <si>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</si>
  <si>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</si>
  <si>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</si>
  <si>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</si>
  <si>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</si>
  <si>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</si>
  <si>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</si>
  <si>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</si>
  <si>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</si>
  <si>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</si>
  <si>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</si>
  <si>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</si>
  <si>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</si>
  <si>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</si>
  <si>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</si>
  <si>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</si>
  <si>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</si>
  <si>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</si>
  <si>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</si>
  <si>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</si>
  <si>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</si>
  <si>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</si>
  <si>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</si>
  <si>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</si>
  <si>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</si>
  <si>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</si>
  <si>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</si>
  <si>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</si>
  <si>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</si>
  <si>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</si>
  <si>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</si>
  <si>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</si>
  <si>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</si>
  <si>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</si>
  <si>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</si>
  <si>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</si>
  <si>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</si>
  <si>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</si>
  <si>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</si>
  <si>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</si>
  <si>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</si>
  <si>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</si>
  <si>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</si>
  <si>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</si>
  <si>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</si>
  <si>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</si>
  <si>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</si>
  <si>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</si>
  <si>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</si>
  <si>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</si>
  <si>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</si>
  <si>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</si>
  <si>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</si>
  <si>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</si>
  <si>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</si>
  <si>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</si>
  <si>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</si>
  <si>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</si>
  <si>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</si>
  <si>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</si>
  <si>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</si>
  <si>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</si>
  <si>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</si>
  <si>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</si>
  <si>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</si>
  <si>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</si>
  <si>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</si>
  <si>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</si>
  <si>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</si>
  <si>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</si>
  <si>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</si>
  <si>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</si>
  <si>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</si>
  <si>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</si>
  <si>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</si>
  <si>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</si>
  <si>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</si>
  <si>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</si>
  <si>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</si>
  <si>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</si>
  <si>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</si>
  <si>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</si>
  <si>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</si>
  <si>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</si>
  <si>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</si>
  <si>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</si>
  <si>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</si>
  <si>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</si>
  <si>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</si>
  <si>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</si>
  <si>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</si>
  <si>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</si>
  <si>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</si>
  <si>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</si>
  <si>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</si>
  <si>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</si>
  <si>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</si>
  <si>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</si>
  <si>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</si>
  <si>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</si>
  <si>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</si>
  <si>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</si>
  <si>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</si>
  <si>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</si>
  <si>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</si>
  <si>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</si>
  <si>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</si>
  <si>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</si>
  <si>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</si>
  <si>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</si>
  <si>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</si>
  <si>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</si>
  <si>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</si>
  <si>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</si>
  <si>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</si>
  <si>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</si>
  <si>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</si>
  <si>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</si>
  <si>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</si>
  <si>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</si>
  <si>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</si>
  <si>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</si>
  <si>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</si>
  <si>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</si>
  <si>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</si>
  <si>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</si>
  <si>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</si>
  <si>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</si>
  <si>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</si>
  <si>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</si>
  <si>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</si>
  <si>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</si>
  <si>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</si>
  <si>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</si>
  <si>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</si>
  <si>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</si>
  <si>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</si>
  <si>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</si>
  <si>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</si>
  <si>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</si>
  <si>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</si>
  <si>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</si>
  <si>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</si>
  <si>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</si>
  <si>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</si>
  <si>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</si>
  <si>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</si>
  <si>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</si>
  <si>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</si>
  <si>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</si>
  <si>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</si>
  <si>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</si>
  <si>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</si>
  <si>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</si>
  <si>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</si>
  <si>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</si>
  <si>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</si>
  <si>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</si>
  <si>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</si>
  <si>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</si>
  <si>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</si>
  <si>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</si>
  <si>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</si>
  <si>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</si>
  <si>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</si>
  <si>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</si>
  <si>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</si>
  <si>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</si>
  <si>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</si>
  <si>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</si>
  <si>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</si>
  <si>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</si>
  <si>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</si>
  <si>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</si>
  <si>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</si>
  <si>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</si>
  <si>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</si>
  <si>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</si>
  <si>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</si>
  <si>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</si>
  <si>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</si>
  <si>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</si>
  <si>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</si>
  <si>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</si>
  <si>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</si>
  <si>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</si>
  <si>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</si>
  <si>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</si>
  <si>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</si>
  <si>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</si>
  <si>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</si>
  <si>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</si>
  <si>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</si>
  <si>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</si>
  <si>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</si>
  <si>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</si>
  <si>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</si>
  <si>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</si>
  <si>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</si>
  <si>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</si>
  <si>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</si>
  <si>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</si>
  <si>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</si>
  <si>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</si>
  <si>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</si>
  <si>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</si>
  <si>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</si>
  <si>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</si>
  <si>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</si>
  <si>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</si>
  <si>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</si>
  <si>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</si>
  <si>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</si>
  <si>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</si>
  <si>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</si>
  <si>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</si>
  <si>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</si>
  <si>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</si>
  <si>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</si>
  <si>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</si>
  <si>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</si>
  <si>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</si>
  <si>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</si>
  <si>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</si>
  <si>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</si>
  <si>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</si>
  <si>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</si>
  <si>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</si>
  <si>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</si>
  <si>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</si>
  <si>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</si>
  <si>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</si>
  <si>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</si>
  <si>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</si>
  <si>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</si>
  <si>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</si>
  <si>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</si>
  <si>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</si>
  <si>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</si>
  <si>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</si>
  <si>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</si>
  <si>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</si>
  <si>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</si>
  <si>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</si>
  <si>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</si>
  <si>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</si>
  <si>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</si>
  <si>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</si>
  <si>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</si>
  <si>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</si>
  <si>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</si>
  <si>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</si>
  <si>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</si>
  <si>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</si>
  <si>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</si>
  <si>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</si>
  <si>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</si>
  <si>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</si>
  <si>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</si>
  <si>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</si>
  <si>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</si>
  <si>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</si>
  <si>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</si>
  <si>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</si>
  <si>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</si>
  <si>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</si>
  <si>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</si>
  <si>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</si>
  <si>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</si>
  <si>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</si>
  <si>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</si>
  <si>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</si>
  <si>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</si>
  <si>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</si>
  <si>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</si>
  <si>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</si>
  <si>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</si>
  <si>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</si>
  <si>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</si>
  <si>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</si>
  <si>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</si>
  <si>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</si>
  <si>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</si>
  <si>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</si>
  <si>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</si>
  <si>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</si>
  <si>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</si>
  <si>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</si>
  <si>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</si>
  <si>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</si>
  <si>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</si>
  <si>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</si>
  <si>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</si>
  <si>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</si>
  <si>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</si>
  <si>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</si>
  <si>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</si>
  <si>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</si>
  <si>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</si>
  <si>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</si>
  <si>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</si>
  <si>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</si>
  <si>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</si>
  <si>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</si>
  <si>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</si>
  <si>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</si>
  <si>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</si>
  <si>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</si>
  <si>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</si>
  <si>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</si>
  <si>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</si>
  <si>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</si>
  <si>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</si>
  <si>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</si>
  <si>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</si>
  <si>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</si>
  <si>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</si>
  <si>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</si>
  <si>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</si>
  <si>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</si>
  <si>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</si>
  <si>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</si>
  <si>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</si>
  <si>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</si>
  <si>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</si>
  <si>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</si>
  <si>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</si>
  <si>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</si>
  <si>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</si>
  <si>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</si>
  <si>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</si>
  <si>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</si>
  <si>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</si>
  <si>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</si>
  <si>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</si>
  <si>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</si>
  <si>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</si>
  <si>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</si>
  <si>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</si>
  <si>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</si>
  <si>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</si>
  <si>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</si>
  <si>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</si>
  <si>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</si>
  <si>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</si>
  <si>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</si>
  <si>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</si>
  <si>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</si>
  <si>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</si>
  <si>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</si>
  <si>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</si>
  <si>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</si>
  <si>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</si>
  <si>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</si>
  <si>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</si>
  <si>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</si>
  <si>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</si>
  <si>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</si>
  <si>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</si>
  <si>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</si>
  <si>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</si>
  <si>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</si>
  <si>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</si>
  <si>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</si>
  <si>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</si>
  <si>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</si>
  <si>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</si>
  <si>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</si>
  <si>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</si>
  <si>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</si>
  <si>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</si>
  <si>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</si>
  <si>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</si>
  <si>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</si>
  <si>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</si>
  <si>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</si>
  <si>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</si>
  <si>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</si>
  <si>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</si>
  <si>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</si>
  <si>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</si>
  <si>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</si>
  <si>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</si>
  <si>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</si>
  <si>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</si>
  <si>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</si>
  <si>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</si>
  <si>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</si>
  <si>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</si>
  <si>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</si>
  <si>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</si>
  <si>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</si>
  <si>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</si>
  <si>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</si>
  <si>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</si>
  <si>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</si>
  <si>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</si>
  <si>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</si>
  <si>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</si>
  <si>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</si>
  <si>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</si>
  <si>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</si>
  <si>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</si>
  <si>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</si>
  <si>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</si>
  <si>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</si>
  <si>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</si>
  <si>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</si>
  <si>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</si>
  <si>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</si>
  <si>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</si>
  <si>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</si>
  <si>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</si>
  <si>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</si>
  <si>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</si>
  <si>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</si>
  <si>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</si>
  <si>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</si>
  <si>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</si>
  <si>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</si>
  <si>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</si>
  <si>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</si>
  <si>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</si>
  <si>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</si>
  <si>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</si>
  <si>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</si>
  <si>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</si>
  <si>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</si>
  <si>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</si>
  <si>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</si>
  <si>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</si>
  <si>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</si>
  <si>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</si>
  <si>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</si>
  <si>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</si>
  <si>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</si>
  <si>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</si>
  <si>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</si>
  <si>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</si>
  <si>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</si>
  <si>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</si>
  <si>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</si>
  <si>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</si>
  <si>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</si>
  <si>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</si>
  <si>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</si>
  <si>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</si>
  <si>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</si>
  <si>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</si>
  <si>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</si>
  <si>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</si>
  <si>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</si>
  <si>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</si>
  <si>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</si>
  <si>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</si>
  <si>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</si>
  <si>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</si>
  <si>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</si>
  <si>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</si>
  <si>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</si>
  <si>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</si>
  <si>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</si>
  <si>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</si>
  <si>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</si>
  <si>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</si>
  <si>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</si>
  <si>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</si>
  <si>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</si>
  <si>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</si>
  <si>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</si>
  <si>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</si>
  <si>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</si>
  <si>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</si>
  <si>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</si>
  <si>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</si>
  <si>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</si>
  <si>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</si>
  <si>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</si>
  <si>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</si>
  <si>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</si>
  <si>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</si>
  <si>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</si>
  <si>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</si>
  <si>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</si>
  <si>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</si>
  <si>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</si>
  <si>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</si>
  <si>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</si>
  <si>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</si>
  <si>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</si>
  <si>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</si>
  <si>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</si>
  <si>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</si>
  <si>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</si>
  <si>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</si>
  <si>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</si>
  <si>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</si>
  <si>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</si>
  <si>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</si>
  <si>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</si>
  <si>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</si>
  <si>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</si>
  <si>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</si>
  <si>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</si>
  <si>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</si>
  <si>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</si>
  <si>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</si>
  <si>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</si>
  <si>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</si>
  <si>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</si>
  <si>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</si>
  <si>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</si>
  <si>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</si>
  <si>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</si>
  <si>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</si>
  <si>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</si>
  <si>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</si>
  <si>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</si>
  <si>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</si>
  <si>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</si>
  <si>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</si>
  <si>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</si>
  <si>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</si>
  <si>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</si>
  <si>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</si>
  <si>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</si>
  <si>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</si>
  <si>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</si>
  <si>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</si>
  <si>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</si>
  <si>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</si>
  <si>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</si>
  <si>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</si>
  <si>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</si>
  <si>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</si>
  <si>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</si>
  <si>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</si>
  <si>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</si>
  <si>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</si>
  <si>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</si>
  <si>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</si>
  <si>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</si>
  <si>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</si>
  <si>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</si>
  <si>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</si>
  <si>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</si>
  <si>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</si>
  <si>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</si>
  <si>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</si>
  <si>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</si>
  <si>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</si>
  <si>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</si>
  <si>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</si>
  <si>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</si>
  <si>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</si>
  <si>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</si>
  <si>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</si>
  <si>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</si>
  <si>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</si>
  <si>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</si>
  <si>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</si>
  <si>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</si>
  <si>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</si>
  <si>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</si>
  <si>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</si>
  <si>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</si>
  <si>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</si>
  <si>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</si>
  <si>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</si>
  <si>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</si>
  <si>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</si>
  <si>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</si>
  <si>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</si>
  <si>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</si>
  <si>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</si>
  <si>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</si>
  <si>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</si>
  <si>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</si>
  <si>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</si>
  <si>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</si>
  <si>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</si>
  <si>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</si>
  <si>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</si>
  <si>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</si>
  <si>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</si>
  <si>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</si>
  <si>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</si>
  <si>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</si>
  <si>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</si>
  <si>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</si>
  <si>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</si>
  <si>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</si>
  <si>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</si>
  <si>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</si>
  <si>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</si>
  <si>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</si>
  <si>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</si>
  <si>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</si>
  <si>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</si>
  <si>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</si>
  <si>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</si>
  <si>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</si>
  <si>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</si>
  <si>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</si>
  <si>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</si>
  <si>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</si>
  <si>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</si>
  <si>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</si>
  <si>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</si>
  <si>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</si>
  <si>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</si>
  <si>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</si>
  <si>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</si>
  <si>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</si>
  <si>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</si>
  <si>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</si>
  <si>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</si>
  <si>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</si>
  <si>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</si>
  <si>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</si>
  <si>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</si>
  <si>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</si>
  <si>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</si>
  <si>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</si>
  <si>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</si>
  <si>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</si>
  <si>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</si>
  <si>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</si>
  <si>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</si>
  <si>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</si>
  <si>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</si>
  <si>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</si>
  <si>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</si>
  <si>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</si>
  <si>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</si>
  <si>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</si>
  <si>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</si>
  <si>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</si>
  <si>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</si>
  <si>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</si>
  <si>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</si>
  <si>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</si>
  <si>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</si>
  <si>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</si>
  <si>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</si>
  <si>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</si>
  <si>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</si>
  <si>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</si>
  <si>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</si>
  <si>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</si>
  <si>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</si>
  <si>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</si>
  <si>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</si>
  <si>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</si>
  <si>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</si>
  <si>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</si>
  <si>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</si>
  <si>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</si>
  <si>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</si>
  <si>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</si>
  <si>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</si>
  <si>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</si>
  <si>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</si>
  <si>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</si>
  <si>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</si>
  <si>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</si>
  <si>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</si>
  <si>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</si>
  <si>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</si>
  <si>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</si>
  <si>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</si>
  <si>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</si>
  <si>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</si>
  <si>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</si>
  <si>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</si>
  <si>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</si>
  <si>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</si>
  <si>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</si>
  <si>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</si>
  <si>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</si>
  <si>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</si>
  <si>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</si>
  <si>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</si>
  <si>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</si>
  <si>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</si>
  <si>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</si>
  <si>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</si>
  <si>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</si>
  <si>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</si>
  <si>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</si>
  <si>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</si>
  <si>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</si>
  <si>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</si>
  <si>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</si>
  <si>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</si>
  <si>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</si>
  <si>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</si>
  <si>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</si>
  <si>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</si>
  <si>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</si>
  <si>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</si>
  <si>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</si>
  <si>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</si>
  <si>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</si>
  <si>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</si>
  <si>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</si>
  <si>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</si>
  <si>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</si>
  <si>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</si>
  <si>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</si>
  <si>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</si>
  <si>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</si>
  <si>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</si>
  <si>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</si>
  <si>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</si>
  <si>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</si>
  <si>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</si>
  <si>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</si>
  <si>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</si>
  <si>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</si>
  <si>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</si>
  <si>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</si>
  <si>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</si>
  <si>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</si>
  <si>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</si>
  <si>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</si>
  <si>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</si>
  <si>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</si>
  <si>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</si>
  <si>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</si>
  <si>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</si>
  <si>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</si>
  <si>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</si>
  <si>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</si>
  <si>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</si>
  <si>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</si>
  <si>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</si>
  <si>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</si>
  <si>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</si>
  <si>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</si>
  <si>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</si>
  <si>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</si>
  <si>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</si>
  <si>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</si>
  <si>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</si>
  <si>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</si>
  <si>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</si>
  <si>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</si>
  <si>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</si>
  <si>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</si>
  <si>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</si>
  <si>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</si>
  <si>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</si>
  <si>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</si>
  <si>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</si>
  <si>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</si>
  <si>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</si>
  <si>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</si>
  <si>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</si>
  <si>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</si>
  <si>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</si>
  <si>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</si>
  <si>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</si>
  <si>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</si>
  <si>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</si>
  <si>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</si>
  <si>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</si>
  <si>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</si>
  <si>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</si>
  <si>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</si>
  <si>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</si>
  <si>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</si>
  <si>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</si>
  <si>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</si>
  <si>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</si>
  <si>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</si>
  <si>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</si>
  <si>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</si>
  <si>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</si>
  <si>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</si>
  <si>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</si>
  <si>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</si>
  <si>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</si>
  <si>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</si>
  <si>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</si>
  <si>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</si>
  <si>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</si>
  <si>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</si>
  <si>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</si>
  <si>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</si>
  <si>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</si>
  <si>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</si>
  <si>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</si>
  <si>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</si>
  <si>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</si>
  <si>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</si>
  <si>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</si>
  <si>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</si>
  <si>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</si>
  <si>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</si>
  <si>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</si>
  <si>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</si>
  <si>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</si>
  <si>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</si>
  <si>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</si>
  <si>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</si>
  <si>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</si>
  <si>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</si>
  <si>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</si>
  <si>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</si>
  <si>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</si>
  <si>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</si>
  <si>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</si>
  <si>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</si>
  <si>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</si>
  <si>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</si>
  <si>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</si>
  <si>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</si>
  <si>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</si>
  <si>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</si>
  <si>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</si>
  <si>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</si>
  <si>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042</t>
  </si>
  <si>
    <t>Shriners Hospitals for Children - Spokane</t>
  </si>
  <si>
    <t>911 W 5th Avenue Spokane Washington 99204</t>
  </si>
  <si>
    <t>'2900 Rocky Point Drive</t>
  </si>
  <si>
    <t>Tampa FL 33607</t>
  </si>
  <si>
    <t>Spokane</t>
  </si>
  <si>
    <t>John McCabe</t>
  </si>
  <si>
    <t>Sharon Russell</t>
  </si>
  <si>
    <t>Von Chimienti</t>
  </si>
  <si>
    <t>813-281-8610</t>
  </si>
  <si>
    <t>813-281-7155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</si>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</sst>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"/>
    </xf>
    <xf numFmtId="38" fontId="3" fillId="3" borderId="0" xfId="0" applyNumberFormat="1" applyFont="1" applyFill="1" applyAlignment="1">
      <alignment horizontal="right"/>
    </xf>
    <xf numFmtId="37" fontId="9" fillId="3" borderId="0" xfId="0" quotePrefix="1" applyFont="1" applyFill="1" applyAlignment="1">
      <alignment horizontal="left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4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619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3493</v>
          </cell>
          <cell r="AZ59">
            <v>11034</v>
          </cell>
          <cell r="BA59"/>
          <cell r="BE59">
            <v>88741</v>
          </cell>
        </row>
        <row r="71">
          <cell r="C71">
            <v>0</v>
          </cell>
          <cell r="D71">
            <v>0</v>
          </cell>
          <cell r="E71">
            <v>2550318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2333615</v>
          </cell>
          <cell r="Q71">
            <v>311560</v>
          </cell>
          <cell r="R71">
            <v>2481001</v>
          </cell>
          <cell r="S71">
            <v>145955</v>
          </cell>
          <cell r="T71">
            <v>0</v>
          </cell>
          <cell r="U71">
            <v>146970</v>
          </cell>
          <cell r="V71">
            <v>0</v>
          </cell>
          <cell r="W71">
            <v>0</v>
          </cell>
          <cell r="X71">
            <v>0</v>
          </cell>
          <cell r="Y71">
            <v>475746</v>
          </cell>
          <cell r="Z71">
            <v>0</v>
          </cell>
          <cell r="AA71">
            <v>0</v>
          </cell>
          <cell r="AB71">
            <v>355359</v>
          </cell>
          <cell r="AC71">
            <v>433191</v>
          </cell>
          <cell r="AD71">
            <v>0</v>
          </cell>
          <cell r="AE71">
            <v>572218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981587</v>
          </cell>
          <cell r="AK71">
            <v>959245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50608</v>
          </cell>
          <cell r="AZ71">
            <v>334990</v>
          </cell>
          <cell r="BA71">
            <v>18543</v>
          </cell>
          <cell r="BB71">
            <v>768728</v>
          </cell>
          <cell r="BC71">
            <v>0</v>
          </cell>
          <cell r="BD71">
            <v>2815</v>
          </cell>
          <cell r="BE71">
            <v>96414</v>
          </cell>
          <cell r="BF71">
            <v>429188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3534307</v>
          </cell>
          <cell r="BO71">
            <v>0</v>
          </cell>
          <cell r="BP71">
            <v>0</v>
          </cell>
          <cell r="BQ71">
            <v>611937</v>
          </cell>
          <cell r="BR71">
            <v>179885</v>
          </cell>
          <cell r="BS71">
            <v>0</v>
          </cell>
          <cell r="BT71">
            <v>0</v>
          </cell>
          <cell r="BU71">
            <v>0</v>
          </cell>
          <cell r="BV71">
            <v>241155</v>
          </cell>
          <cell r="BW71">
            <v>0</v>
          </cell>
          <cell r="BX71">
            <v>0</v>
          </cell>
          <cell r="BY71">
            <v>882603</v>
          </cell>
          <cell r="BZ71">
            <v>0</v>
          </cell>
          <cell r="CA71">
            <v>0</v>
          </cell>
          <cell r="CB71">
            <v>0</v>
          </cell>
          <cell r="CC71">
            <v>61144</v>
          </cell>
          <cell r="CD71">
            <v>-1869733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AY60" sqref="AY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2"/>
      <c r="C15" s="235"/>
    </row>
    <row r="16" spans="1:6" ht="12.75" customHeight="1" x14ac:dyDescent="0.35">
      <c r="A16" s="293" t="s">
        <v>1266</v>
      </c>
      <c r="C16" s="235"/>
      <c r="F16" s="286"/>
    </row>
    <row r="17" spans="1:6" ht="12.75" customHeight="1" x14ac:dyDescent="0.35">
      <c r="A17" s="293" t="s">
        <v>1264</v>
      </c>
      <c r="C17" s="286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4458010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495932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647875</v>
      </c>
      <c r="Q48" s="195">
        <f>ROUND(((B48/CE61)*Q61),0)</f>
        <v>50443</v>
      </c>
      <c r="R48" s="195">
        <f>ROUND(((B48/CE61)*R61),0)</f>
        <v>545430</v>
      </c>
      <c r="S48" s="195">
        <f>ROUND(((B48/CE61)*S61),0)</f>
        <v>29679</v>
      </c>
      <c r="T48" s="195">
        <f>ROUND(((B48/CE61)*T61),0)</f>
        <v>0</v>
      </c>
      <c r="U48" s="195">
        <f>ROUND(((B48/CE61)*U61),0)</f>
        <v>29137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99671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74876</v>
      </c>
      <c r="AC48" s="195">
        <f>ROUND(((B48/CE61)*AC61),0)</f>
        <v>104095</v>
      </c>
      <c r="AD48" s="195">
        <f>ROUND(((B48/CE61)*AD61),0)</f>
        <v>0</v>
      </c>
      <c r="AE48" s="195">
        <f>ROUND(((B48/CE61)*AE61),0)</f>
        <v>174274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212310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244684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73589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175630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123247</v>
      </c>
      <c r="BF48" s="195">
        <f>ROUND(((B48/CE61)*BF61),0)</f>
        <v>109457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759946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52183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49921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192285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213346</v>
      </c>
      <c r="CD48" s="195"/>
      <c r="CE48" s="195">
        <f>SUM(C48:CD48)</f>
        <v>4458010</v>
      </c>
    </row>
    <row r="49" spans="1:84" ht="12.65" customHeight="1" x14ac:dyDescent="0.35">
      <c r="A49" s="175" t="s">
        <v>206</v>
      </c>
      <c r="B49" s="195">
        <f>B47+B48</f>
        <v>4458010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1307456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238185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58698</v>
      </c>
      <c r="Q52" s="195">
        <f>ROUND((B52/(CE76+CF76)*Q76),0)</f>
        <v>20707</v>
      </c>
      <c r="R52" s="195">
        <f>ROUND((B52/(CE76+CF76)*R76),0)</f>
        <v>7769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6770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44938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4406</v>
      </c>
      <c r="AC52" s="195">
        <f>ROUND((B52/(CE76+CF76)*AC76),0)</f>
        <v>1513</v>
      </c>
      <c r="AD52" s="195">
        <f>ROUND((B52/(CE76+CF76)*AD76),0)</f>
        <v>0</v>
      </c>
      <c r="AE52" s="195">
        <f>ROUND((B52/(CE76+CF76)*AE76),0)</f>
        <v>93018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132978</v>
      </c>
      <c r="AK52" s="195">
        <f>ROUND((B52/(CE76+CF76)*AK76),0)</f>
        <v>106030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67715</v>
      </c>
      <c r="AZ52" s="195">
        <f>ROUND((B52/(CE76+CF76)*AZ76),0)</f>
        <v>21133</v>
      </c>
      <c r="BA52" s="195">
        <f>ROUND((B52/(CE76+CF76)*BA76),0)</f>
        <v>23703</v>
      </c>
      <c r="BB52" s="195">
        <f>ROUND((B52/(CE76+CF76)*BB76),0)</f>
        <v>26948</v>
      </c>
      <c r="BC52" s="195">
        <f>ROUND((B52/(CE76+CF76)*BC76),0)</f>
        <v>0</v>
      </c>
      <c r="BD52" s="195">
        <f>ROUND((B52/(CE76+CF76)*BD76),0)</f>
        <v>3598</v>
      </c>
      <c r="BE52" s="195">
        <f>ROUND((B52/(CE76+CF76)*BE76),0)</f>
        <v>123241</v>
      </c>
      <c r="BF52" s="195">
        <f>ROUND((B52/(CE76+CF76)*BF76),0)</f>
        <v>10603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196229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6080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15581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19370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78245</v>
      </c>
      <c r="CD52" s="195"/>
      <c r="CE52" s="195">
        <f>SUM(C52:CD52)</f>
        <v>1307458</v>
      </c>
    </row>
    <row r="53" spans="1:84" ht="12.65" customHeight="1" x14ac:dyDescent="0.35">
      <c r="A53" s="175" t="s">
        <v>206</v>
      </c>
      <c r="B53" s="195">
        <f>B51+B52</f>
        <v>1307456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1112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16320</v>
      </c>
      <c r="AZ59" s="185"/>
      <c r="BA59" s="248"/>
      <c r="BB59" s="248"/>
      <c r="BC59" s="248"/>
      <c r="BD59" s="248"/>
      <c r="BE59" s="185">
        <v>89030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v>17.87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9.91</v>
      </c>
      <c r="Q60" s="221">
        <v>1.81</v>
      </c>
      <c r="R60" s="221">
        <v>5.01</v>
      </c>
      <c r="S60" s="221">
        <v>2.0499999999999998</v>
      </c>
      <c r="T60" s="221"/>
      <c r="U60" s="221">
        <v>1.49</v>
      </c>
      <c r="V60" s="221"/>
      <c r="W60" s="221"/>
      <c r="X60" s="221"/>
      <c r="Y60" s="221">
        <v>4.83</v>
      </c>
      <c r="Z60" s="221"/>
      <c r="AA60" s="221"/>
      <c r="AB60" s="221">
        <v>1.7</v>
      </c>
      <c r="AC60" s="221">
        <v>4.37</v>
      </c>
      <c r="AD60" s="221"/>
      <c r="AE60" s="221">
        <v>7.24</v>
      </c>
      <c r="AF60" s="221"/>
      <c r="AG60" s="221"/>
      <c r="AH60" s="221"/>
      <c r="AI60" s="221"/>
      <c r="AJ60" s="221"/>
      <c r="AK60" s="221">
        <v>8.65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10.69</v>
      </c>
      <c r="AV60" s="221"/>
      <c r="AW60" s="221"/>
      <c r="AX60" s="221"/>
      <c r="AY60" s="221">
        <v>5.23</v>
      </c>
      <c r="AZ60" s="221"/>
      <c r="BA60" s="221"/>
      <c r="BB60" s="221">
        <v>7.74</v>
      </c>
      <c r="BC60" s="221"/>
      <c r="BD60" s="221"/>
      <c r="BE60" s="221">
        <v>5.18</v>
      </c>
      <c r="BF60" s="221">
        <v>8.8800000000000008</v>
      </c>
      <c r="BG60" s="221"/>
      <c r="BH60" s="221"/>
      <c r="BI60" s="221"/>
      <c r="BJ60" s="221"/>
      <c r="BK60" s="221"/>
      <c r="BL60" s="221"/>
      <c r="BM60" s="221"/>
      <c r="BN60" s="221">
        <v>29.75</v>
      </c>
      <c r="BO60" s="221"/>
      <c r="BP60" s="221"/>
      <c r="BQ60" s="221"/>
      <c r="BR60" s="221">
        <v>2.21</v>
      </c>
      <c r="BS60" s="221"/>
      <c r="BT60" s="221"/>
      <c r="BU60" s="221"/>
      <c r="BV60" s="221">
        <v>2.5</v>
      </c>
      <c r="BW60" s="221"/>
      <c r="BX60" s="221"/>
      <c r="BY60" s="221">
        <v>4.9000000000000004</v>
      </c>
      <c r="BZ60" s="221"/>
      <c r="CA60" s="221"/>
      <c r="CB60" s="221"/>
      <c r="CC60" s="221">
        <f>0.8+1+3.5+0.01+3.3+0.2</f>
        <v>8.8099999999999987</v>
      </c>
      <c r="CD60" s="249" t="s">
        <v>221</v>
      </c>
      <c r="CE60" s="251">
        <f t="shared" ref="CE60:CE70" si="0">SUM(C60:CD60)</f>
        <v>150.82000000000002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1781102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2326795</v>
      </c>
      <c r="Q61" s="185">
        <v>181163</v>
      </c>
      <c r="R61" s="185">
        <v>1958871</v>
      </c>
      <c r="S61" s="185">
        <v>106590</v>
      </c>
      <c r="T61" s="185"/>
      <c r="U61" s="185">
        <v>104644</v>
      </c>
      <c r="V61" s="185"/>
      <c r="W61" s="185"/>
      <c r="X61" s="185"/>
      <c r="Y61" s="185">
        <v>357962</v>
      </c>
      <c r="Z61" s="185"/>
      <c r="AA61" s="185"/>
      <c r="AB61" s="185">
        <v>268911</v>
      </c>
      <c r="AC61" s="185">
        <v>373848</v>
      </c>
      <c r="AD61" s="185"/>
      <c r="AE61" s="185">
        <v>625891</v>
      </c>
      <c r="AF61" s="185"/>
      <c r="AG61" s="185"/>
      <c r="AH61" s="185"/>
      <c r="AI61" s="185"/>
      <c r="AJ61" s="185"/>
      <c r="AK61" s="185">
        <v>762497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v>878764</v>
      </c>
      <c r="AV61" s="185"/>
      <c r="AW61" s="185"/>
      <c r="AX61" s="185"/>
      <c r="AY61" s="185">
        <v>264291</v>
      </c>
      <c r="AZ61" s="185"/>
      <c r="BA61" s="185"/>
      <c r="BB61" s="185">
        <v>630762</v>
      </c>
      <c r="BC61" s="185"/>
      <c r="BD61" s="185"/>
      <c r="BE61" s="185">
        <v>442634</v>
      </c>
      <c r="BF61" s="185">
        <v>393105</v>
      </c>
      <c r="BG61" s="185"/>
      <c r="BH61" s="185"/>
      <c r="BI61" s="185"/>
      <c r="BJ61" s="185"/>
      <c r="BK61" s="185"/>
      <c r="BL61" s="185"/>
      <c r="BM61" s="185"/>
      <c r="BN61" s="185">
        <v>2729289</v>
      </c>
      <c r="BO61" s="185"/>
      <c r="BP61" s="185"/>
      <c r="BQ61" s="185"/>
      <c r="BR61" s="185">
        <v>187411</v>
      </c>
      <c r="BS61" s="185"/>
      <c r="BT61" s="185"/>
      <c r="BU61" s="185"/>
      <c r="BV61" s="185">
        <v>179288</v>
      </c>
      <c r="BW61" s="185"/>
      <c r="BX61" s="185"/>
      <c r="BY61" s="185">
        <v>690577</v>
      </c>
      <c r="BZ61" s="185"/>
      <c r="CA61" s="185"/>
      <c r="CB61" s="185"/>
      <c r="CC61" s="185">
        <f>57225+391003+908+304129+12952</f>
        <v>766217</v>
      </c>
      <c r="CD61" s="249" t="s">
        <v>221</v>
      </c>
      <c r="CE61" s="195">
        <f t="shared" si="0"/>
        <v>16010612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495932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647875</v>
      </c>
      <c r="Q62" s="195">
        <f t="shared" si="1"/>
        <v>50443</v>
      </c>
      <c r="R62" s="195">
        <f t="shared" si="1"/>
        <v>545430</v>
      </c>
      <c r="S62" s="195">
        <f t="shared" si="1"/>
        <v>29679</v>
      </c>
      <c r="T62" s="195">
        <f t="shared" si="1"/>
        <v>0</v>
      </c>
      <c r="U62" s="195">
        <f t="shared" si="1"/>
        <v>29137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99671</v>
      </c>
      <c r="Z62" s="195">
        <f t="shared" si="1"/>
        <v>0</v>
      </c>
      <c r="AA62" s="195">
        <f t="shared" si="1"/>
        <v>0</v>
      </c>
      <c r="AB62" s="195">
        <f t="shared" si="1"/>
        <v>74876</v>
      </c>
      <c r="AC62" s="195">
        <f t="shared" si="1"/>
        <v>104095</v>
      </c>
      <c r="AD62" s="195">
        <f t="shared" si="1"/>
        <v>0</v>
      </c>
      <c r="AE62" s="195">
        <f t="shared" si="1"/>
        <v>174274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212310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244684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73589</v>
      </c>
      <c r="AZ62" s="195">
        <f>ROUND(AZ47+AZ48,0)</f>
        <v>0</v>
      </c>
      <c r="BA62" s="195">
        <f>ROUND(BA47+BA48,0)</f>
        <v>0</v>
      </c>
      <c r="BB62" s="195">
        <f t="shared" si="1"/>
        <v>175630</v>
      </c>
      <c r="BC62" s="195">
        <f t="shared" si="1"/>
        <v>0</v>
      </c>
      <c r="BD62" s="195">
        <f t="shared" si="1"/>
        <v>0</v>
      </c>
      <c r="BE62" s="195">
        <f t="shared" si="1"/>
        <v>123247</v>
      </c>
      <c r="BF62" s="195">
        <f t="shared" si="1"/>
        <v>109457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759946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52183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49921</v>
      </c>
      <c r="BW62" s="195">
        <f t="shared" si="2"/>
        <v>0</v>
      </c>
      <c r="BX62" s="195">
        <f t="shared" si="2"/>
        <v>0</v>
      </c>
      <c r="BY62" s="195">
        <f t="shared" si="2"/>
        <v>192285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213346</v>
      </c>
      <c r="CD62" s="249" t="s">
        <v>221</v>
      </c>
      <c r="CE62" s="195">
        <f t="shared" si="0"/>
        <v>4458010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0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0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0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0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238185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58698</v>
      </c>
      <c r="Q67" s="195">
        <f t="shared" si="3"/>
        <v>20707</v>
      </c>
      <c r="R67" s="195">
        <f t="shared" si="3"/>
        <v>7769</v>
      </c>
      <c r="S67" s="195">
        <f t="shared" si="3"/>
        <v>0</v>
      </c>
      <c r="T67" s="195">
        <f t="shared" si="3"/>
        <v>0</v>
      </c>
      <c r="U67" s="195">
        <f t="shared" si="3"/>
        <v>6770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44938</v>
      </c>
      <c r="Z67" s="195">
        <f t="shared" si="3"/>
        <v>0</v>
      </c>
      <c r="AA67" s="195">
        <f t="shared" si="3"/>
        <v>0</v>
      </c>
      <c r="AB67" s="195">
        <f t="shared" si="3"/>
        <v>4406</v>
      </c>
      <c r="AC67" s="195">
        <f t="shared" si="3"/>
        <v>1513</v>
      </c>
      <c r="AD67" s="195">
        <f t="shared" si="3"/>
        <v>0</v>
      </c>
      <c r="AE67" s="195">
        <f t="shared" si="3"/>
        <v>93018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132978</v>
      </c>
      <c r="AK67" s="195">
        <f t="shared" si="3"/>
        <v>106030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67715</v>
      </c>
      <c r="AZ67" s="195">
        <f>ROUND(AZ51+AZ52,0)</f>
        <v>21133</v>
      </c>
      <c r="BA67" s="195">
        <f>ROUND(BA51+BA52,0)</f>
        <v>23703</v>
      </c>
      <c r="BB67" s="195">
        <f t="shared" si="3"/>
        <v>26948</v>
      </c>
      <c r="BC67" s="195">
        <f t="shared" si="3"/>
        <v>0</v>
      </c>
      <c r="BD67" s="195">
        <f t="shared" si="3"/>
        <v>3598</v>
      </c>
      <c r="BE67" s="195">
        <f t="shared" si="3"/>
        <v>123241</v>
      </c>
      <c r="BF67" s="195">
        <f t="shared" si="3"/>
        <v>10603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196229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6080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15581</v>
      </c>
      <c r="BW67" s="195">
        <f t="shared" si="4"/>
        <v>0</v>
      </c>
      <c r="BX67" s="195">
        <f t="shared" si="4"/>
        <v>0</v>
      </c>
      <c r="BY67" s="195">
        <f t="shared" si="4"/>
        <v>19370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78245</v>
      </c>
      <c r="CD67" s="249" t="s">
        <v>221</v>
      </c>
      <c r="CE67" s="195">
        <f t="shared" si="0"/>
        <v>1307458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2515219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3033368</v>
      </c>
      <c r="Q71" s="195">
        <f t="shared" si="5"/>
        <v>252313</v>
      </c>
      <c r="R71" s="195">
        <f t="shared" si="5"/>
        <v>2512070</v>
      </c>
      <c r="S71" s="195">
        <f t="shared" si="5"/>
        <v>136269</v>
      </c>
      <c r="T71" s="195">
        <f t="shared" si="5"/>
        <v>0</v>
      </c>
      <c r="U71" s="195">
        <f t="shared" si="5"/>
        <v>140551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502571</v>
      </c>
      <c r="Z71" s="195">
        <f t="shared" si="5"/>
        <v>0</v>
      </c>
      <c r="AA71" s="195">
        <f t="shared" si="5"/>
        <v>0</v>
      </c>
      <c r="AB71" s="195">
        <f t="shared" si="5"/>
        <v>348193</v>
      </c>
      <c r="AC71" s="195">
        <f t="shared" si="5"/>
        <v>479456</v>
      </c>
      <c r="AD71" s="195">
        <f t="shared" si="5"/>
        <v>0</v>
      </c>
      <c r="AE71" s="195">
        <f t="shared" si="5"/>
        <v>893183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132978</v>
      </c>
      <c r="AK71" s="195">
        <f t="shared" si="6"/>
        <v>1080837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1123448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405595</v>
      </c>
      <c r="AZ71" s="195">
        <f t="shared" si="6"/>
        <v>21133</v>
      </c>
      <c r="BA71" s="195">
        <f t="shared" si="6"/>
        <v>23703</v>
      </c>
      <c r="BB71" s="195">
        <f t="shared" si="6"/>
        <v>833340</v>
      </c>
      <c r="BC71" s="195">
        <f t="shared" si="6"/>
        <v>0</v>
      </c>
      <c r="BD71" s="195">
        <f t="shared" si="6"/>
        <v>3598</v>
      </c>
      <c r="BE71" s="195">
        <f t="shared" si="6"/>
        <v>689122</v>
      </c>
      <c r="BF71" s="195">
        <f t="shared" si="6"/>
        <v>513165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3685464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245674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244790</v>
      </c>
      <c r="BW71" s="195">
        <f t="shared" si="7"/>
        <v>0</v>
      </c>
      <c r="BX71" s="195">
        <f t="shared" si="7"/>
        <v>0</v>
      </c>
      <c r="BY71" s="195">
        <f t="shared" si="7"/>
        <v>902232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1057808</v>
      </c>
      <c r="CD71" s="245">
        <f>CD69-CD70</f>
        <v>0</v>
      </c>
      <c r="CE71" s="195">
        <f>SUM(CE61:CE69)-CE70</f>
        <v>21776080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>
        <v>2742579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3320739</v>
      </c>
      <c r="Q73" s="185">
        <v>242388</v>
      </c>
      <c r="R73" s="185">
        <v>1020486</v>
      </c>
      <c r="S73" s="185">
        <f>469119+3549759</f>
        <v>4018878</v>
      </c>
      <c r="T73" s="185"/>
      <c r="U73" s="185">
        <v>57049</v>
      </c>
      <c r="V73" s="185"/>
      <c r="W73" s="185"/>
      <c r="X73" s="185"/>
      <c r="Y73" s="185">
        <v>190398</v>
      </c>
      <c r="Z73" s="185"/>
      <c r="AA73" s="185"/>
      <c r="AB73" s="185">
        <v>970395</v>
      </c>
      <c r="AC73" s="185">
        <v>214995</v>
      </c>
      <c r="AD73" s="185"/>
      <c r="AE73" s="185">
        <v>112701</v>
      </c>
      <c r="AF73" s="185"/>
      <c r="AG73" s="185"/>
      <c r="AH73" s="185"/>
      <c r="AI73" s="185"/>
      <c r="AJ73" s="185"/>
      <c r="AK73" s="185">
        <v>391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>
        <v>10472</v>
      </c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12901471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8178289</v>
      </c>
      <c r="Q74" s="185">
        <v>878497</v>
      </c>
      <c r="R74" s="185">
        <v>3066481</v>
      </c>
      <c r="S74" s="185">
        <f>184420+837068</f>
        <v>1021488</v>
      </c>
      <c r="T74" s="185"/>
      <c r="U74" s="185">
        <v>145991</v>
      </c>
      <c r="V74" s="185"/>
      <c r="W74" s="185"/>
      <c r="X74" s="185"/>
      <c r="Y74" s="185">
        <v>3832756</v>
      </c>
      <c r="Z74" s="185"/>
      <c r="AA74" s="185"/>
      <c r="AB74" s="185">
        <v>1075618</v>
      </c>
      <c r="AC74" s="185">
        <v>121676</v>
      </c>
      <c r="AD74" s="185"/>
      <c r="AE74" s="185">
        <v>2116368</v>
      </c>
      <c r="AF74" s="185"/>
      <c r="AG74" s="185"/>
      <c r="AH74" s="185"/>
      <c r="AI74" s="185"/>
      <c r="AJ74" s="185"/>
      <c r="AK74" s="185">
        <v>302727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4587605</v>
      </c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25327496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2742579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11499028</v>
      </c>
      <c r="Q75" s="195">
        <f t="shared" si="9"/>
        <v>1120885</v>
      </c>
      <c r="R75" s="195">
        <f t="shared" si="9"/>
        <v>4086967</v>
      </c>
      <c r="S75" s="195">
        <f t="shared" si="9"/>
        <v>5040366</v>
      </c>
      <c r="T75" s="195">
        <f t="shared" si="9"/>
        <v>0</v>
      </c>
      <c r="U75" s="195">
        <f t="shared" si="9"/>
        <v>203040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4023154</v>
      </c>
      <c r="Z75" s="195">
        <f t="shared" si="9"/>
        <v>0</v>
      </c>
      <c r="AA75" s="195">
        <f t="shared" si="9"/>
        <v>0</v>
      </c>
      <c r="AB75" s="195">
        <f t="shared" si="9"/>
        <v>2046013</v>
      </c>
      <c r="AC75" s="195">
        <f t="shared" si="9"/>
        <v>336671</v>
      </c>
      <c r="AD75" s="195">
        <f t="shared" si="9"/>
        <v>0</v>
      </c>
      <c r="AE75" s="195">
        <f t="shared" si="9"/>
        <v>2229069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303118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4598077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38228967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v>16219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/>
      <c r="P76" s="185">
        <v>3997</v>
      </c>
      <c r="Q76" s="185">
        <v>1410</v>
      </c>
      <c r="R76" s="185">
        <v>529</v>
      </c>
      <c r="S76" s="185"/>
      <c r="T76" s="185"/>
      <c r="U76" s="185">
        <v>461</v>
      </c>
      <c r="V76" s="185"/>
      <c r="W76" s="185"/>
      <c r="X76" s="185"/>
      <c r="Y76" s="185">
        <v>3060</v>
      </c>
      <c r="Z76" s="185"/>
      <c r="AA76" s="185"/>
      <c r="AB76" s="185">
        <v>300</v>
      </c>
      <c r="AC76" s="185">
        <v>103</v>
      </c>
      <c r="AD76" s="185"/>
      <c r="AE76" s="185">
        <v>6334</v>
      </c>
      <c r="AF76" s="185"/>
      <c r="AG76" s="185"/>
      <c r="AH76" s="185"/>
      <c r="AI76" s="185"/>
      <c r="AJ76" s="185">
        <v>9055</v>
      </c>
      <c r="AK76" s="185">
        <v>7220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4611</v>
      </c>
      <c r="AZ76" s="185">
        <v>1439</v>
      </c>
      <c r="BA76" s="185">
        <v>1614</v>
      </c>
      <c r="BB76" s="185">
        <v>1835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v>13362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1319</v>
      </c>
      <c r="BZ76" s="185"/>
      <c r="CA76" s="185"/>
      <c r="CB76" s="185"/>
      <c r="CC76" s="185">
        <v>5328</v>
      </c>
      <c r="CD76" s="249" t="s">
        <v>221</v>
      </c>
      <c r="CE76" s="195">
        <f t="shared" si="8"/>
        <v>89030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4011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f>12240+69</f>
        <v>12309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16320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18466.05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18466.05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27881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19340</v>
      </c>
      <c r="Q79" s="184"/>
      <c r="R79" s="184"/>
      <c r="S79" s="184"/>
      <c r="T79" s="184"/>
      <c r="U79" s="184"/>
      <c r="V79" s="184"/>
      <c r="W79" s="184"/>
      <c r="X79" s="184"/>
      <c r="Y79" s="184">
        <v>1085</v>
      </c>
      <c r="Z79" s="184"/>
      <c r="AA79" s="184"/>
      <c r="AB79" s="184"/>
      <c r="AC79" s="184"/>
      <c r="AD79" s="184"/>
      <c r="AE79" s="184">
        <v>1417</v>
      </c>
      <c r="AF79" s="184"/>
      <c r="AG79" s="184"/>
      <c r="AH79" s="184"/>
      <c r="AI79" s="184"/>
      <c r="AJ79" s="184">
        <v>4716</v>
      </c>
      <c r="AK79" s="184">
        <v>525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54964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17.87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9.91</v>
      </c>
      <c r="Q80" s="187">
        <v>1.81</v>
      </c>
      <c r="R80" s="187">
        <v>5.01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10.69</v>
      </c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45.29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1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3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0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314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/>
      <c r="D111" s="174"/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5" customHeight="1" x14ac:dyDescent="0.3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0</v>
      </c>
      <c r="C138" s="189">
        <v>92</v>
      </c>
      <c r="D138" s="174">
        <f>39+1+6+27+10+7</f>
        <v>90</v>
      </c>
      <c r="E138" s="175">
        <f>SUM(B138:D138)</f>
        <v>182</v>
      </c>
    </row>
    <row r="139" spans="1:6" ht="12.65" customHeight="1" x14ac:dyDescent="0.35">
      <c r="A139" s="173" t="s">
        <v>215</v>
      </c>
      <c r="B139" s="174">
        <v>0</v>
      </c>
      <c r="C139" s="189">
        <f>414+295</f>
        <v>709</v>
      </c>
      <c r="D139" s="174">
        <f>188+3+23+31+19</f>
        <v>264</v>
      </c>
      <c r="E139" s="175">
        <f>SUM(B139:D139)</f>
        <v>973</v>
      </c>
    </row>
    <row r="140" spans="1:6" ht="12.65" customHeight="1" x14ac:dyDescent="0.35">
      <c r="A140" s="173" t="s">
        <v>298</v>
      </c>
      <c r="B140" s="174">
        <v>0</v>
      </c>
      <c r="C140" s="174">
        <f>1397-29+7424-60+2</f>
        <v>8734</v>
      </c>
      <c r="D140" s="174">
        <f>18977-180-8734</f>
        <v>10063</v>
      </c>
      <c r="E140" s="175">
        <f>SUM(B140:D140)</f>
        <v>18797</v>
      </c>
    </row>
    <row r="141" spans="1:6" ht="12.65" customHeight="1" x14ac:dyDescent="0.35">
      <c r="A141" s="173" t="s">
        <v>245</v>
      </c>
      <c r="B141" s="174">
        <v>0</v>
      </c>
      <c r="C141" s="189">
        <f>502141+695151+3657903+3478677</f>
        <v>8333872</v>
      </c>
      <c r="D141" s="174">
        <f>15235903-8333872</f>
        <v>6902031</v>
      </c>
      <c r="E141" s="175">
        <f>SUM(B141:D141)</f>
        <v>15235903</v>
      </c>
      <c r="F141" s="199"/>
    </row>
    <row r="142" spans="1:6" ht="12.65" customHeight="1" x14ac:dyDescent="0.35">
      <c r="A142" s="173" t="s">
        <v>246</v>
      </c>
      <c r="B142" s="174">
        <v>0</v>
      </c>
      <c r="C142" s="189">
        <f>-24706-22078+2448686+9022128+679194+2836292</f>
        <v>14939516</v>
      </c>
      <c r="D142" s="174">
        <f>32837620-14939516</f>
        <v>17898104</v>
      </c>
      <c r="E142" s="175">
        <f>SUM(B142:D142)</f>
        <v>32837620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9906323</v>
      </c>
      <c r="C157" s="174">
        <v>6901722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718899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24307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143948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2086421+20874</f>
        <v>2107295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109140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781587+499864</f>
        <v>1281451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72970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4458010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75851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12292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88143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321607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321607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36069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109568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145637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2862934</v>
      </c>
      <c r="C195" s="189"/>
      <c r="D195" s="174"/>
      <c r="E195" s="175">
        <f t="shared" ref="E195:E203" si="10">SUM(B195:C195)-D195</f>
        <v>2862934</v>
      </c>
    </row>
    <row r="196" spans="1:8" ht="12.65" customHeight="1" x14ac:dyDescent="0.35">
      <c r="A196" s="173" t="s">
        <v>333</v>
      </c>
      <c r="B196" s="174">
        <v>206831</v>
      </c>
      <c r="C196" s="189"/>
      <c r="D196" s="174"/>
      <c r="E196" s="175">
        <f t="shared" si="10"/>
        <v>206831</v>
      </c>
    </row>
    <row r="197" spans="1:8" ht="12.65" customHeight="1" x14ac:dyDescent="0.35">
      <c r="A197" s="173" t="s">
        <v>334</v>
      </c>
      <c r="B197" s="174">
        <v>21361650</v>
      </c>
      <c r="C197" s="189"/>
      <c r="D197" s="174"/>
      <c r="E197" s="175">
        <f t="shared" si="10"/>
        <v>21361650</v>
      </c>
    </row>
    <row r="198" spans="1:8" ht="12.65" customHeight="1" x14ac:dyDescent="0.35">
      <c r="A198" s="173" t="s">
        <v>335</v>
      </c>
      <c r="B198" s="174">
        <v>2511049</v>
      </c>
      <c r="C198" s="189"/>
      <c r="D198" s="174"/>
      <c r="E198" s="175">
        <f t="shared" si="10"/>
        <v>2511049</v>
      </c>
    </row>
    <row r="199" spans="1:8" ht="12.65" customHeight="1" x14ac:dyDescent="0.3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8987756</v>
      </c>
      <c r="C200" s="189"/>
      <c r="D200" s="174"/>
      <c r="E200" s="175">
        <f t="shared" si="10"/>
        <v>8987756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35930220</v>
      </c>
      <c r="C204" s="191">
        <f>SUM(C195:C203)</f>
        <v>0</v>
      </c>
      <c r="D204" s="175">
        <f>SUM(D195:D203)</f>
        <v>0</v>
      </c>
      <c r="E204" s="175">
        <f>SUM(E195:E203)</f>
        <v>35930220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171640</v>
      </c>
      <c r="C209" s="189"/>
      <c r="D209" s="174"/>
      <c r="E209" s="175">
        <f t="shared" ref="E209:E216" si="11">SUM(B209:C209)-D209</f>
        <v>171640</v>
      </c>
      <c r="H209" s="259"/>
    </row>
    <row r="210" spans="1:8" ht="12.65" customHeight="1" x14ac:dyDescent="0.35">
      <c r="A210" s="173" t="s">
        <v>334</v>
      </c>
      <c r="B210" s="174">
        <v>15068198</v>
      </c>
      <c r="C210" s="189"/>
      <c r="D210" s="174"/>
      <c r="E210" s="175">
        <f t="shared" si="11"/>
        <v>15068198</v>
      </c>
      <c r="H210" s="259"/>
    </row>
    <row r="211" spans="1:8" ht="12.65" customHeight="1" x14ac:dyDescent="0.35">
      <c r="A211" s="173" t="s">
        <v>335</v>
      </c>
      <c r="B211" s="174">
        <v>1550688</v>
      </c>
      <c r="C211" s="189"/>
      <c r="D211" s="174"/>
      <c r="E211" s="175">
        <f t="shared" si="11"/>
        <v>1550688</v>
      </c>
      <c r="H211" s="259"/>
    </row>
    <row r="212" spans="1:8" ht="12.65" customHeight="1" x14ac:dyDescent="0.3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f>6583184-36375</f>
        <v>6546809</v>
      </c>
      <c r="C213" s="189"/>
      <c r="D213" s="174"/>
      <c r="E213" s="175">
        <f t="shared" si="11"/>
        <v>6546809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23337335</v>
      </c>
      <c r="C217" s="191">
        <f>SUM(C208:C216)</f>
        <v>0</v>
      </c>
      <c r="D217" s="175">
        <f>SUM(D208:D216)</f>
        <v>0</v>
      </c>
      <c r="E217" s="175">
        <f>SUM(E208:E216)</f>
        <v>23337335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37" t="s">
        <v>1254</v>
      </c>
      <c r="C220" s="337"/>
      <c r="D220" s="208"/>
      <c r="E220" s="208"/>
    </row>
    <row r="221" spans="1:8" ht="12.65" customHeight="1" x14ac:dyDescent="0.35">
      <c r="A221" s="271" t="s">
        <v>1254</v>
      </c>
      <c r="B221" s="208"/>
      <c r="C221" s="189">
        <v>0</v>
      </c>
      <c r="D221" s="172">
        <f>C221</f>
        <v>0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194906-301905+4666171+9569271+60070+153983+72678+170382+828612+2621777</f>
        <v>18035945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49935+887320+-5101+240630</f>
        <v>1172784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303250+74340+349227+6663808+290911+3212093+28536+37942+53263+124436+7187+117429+1657211+117428+1013627</f>
        <v>14050688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33259417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f>32+1+9+405</f>
        <v>447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f>196+57+409060+48149+69581+6656</f>
        <v>533699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1332+20451+494073+71667-124+311+152274+16327</f>
        <v>756311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1290010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f>144074+33099</f>
        <v>177173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816255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993428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35542855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16916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f>4184039+180132</f>
        <v>4364171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2856981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14275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561545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457964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2557890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21361650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2511049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8987756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35930220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171640+15068198+1550688+6583184-36375</f>
        <v>23337335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12592885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15150775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f>10611+228307+219671</f>
        <v>458589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178917+12004+1292283</f>
        <v>1483204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f>445+405</f>
        <v>850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42822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1000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1986465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13164310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15150775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15150775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15235903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32837620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48073523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0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964773+34578078-1290010</f>
        <v>34252841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1290010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35542851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12530672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f>3225428+299301-5296</f>
        <v>3519433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3519433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16050105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15952815+57796+860</f>
        <v>16011471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1151961+3414685</f>
        <v>4566646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773685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3252604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427991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562243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1307456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12292+75851</f>
        <v>88143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321607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36069+109568</f>
        <v>145637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28445696-27457483</f>
        <v>988213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28445696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-12395591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-12395591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-12395591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Shriners Hospitals for Children - Spokane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0</v>
      </c>
      <c r="C414" s="194">
        <f>E138</f>
        <v>182</v>
      </c>
      <c r="D414" s="179"/>
    </row>
    <row r="415" spans="1:5" ht="12.65" customHeight="1" x14ac:dyDescent="0.35">
      <c r="A415" s="179" t="s">
        <v>464</v>
      </c>
      <c r="B415" s="179">
        <f>D111</f>
        <v>0</v>
      </c>
      <c r="C415" s="179">
        <f>E139</f>
        <v>973</v>
      </c>
      <c r="D415" s="194">
        <f>SUM(C59:H59)+N59</f>
        <v>1112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16011471</v>
      </c>
      <c r="C427" s="179">
        <f t="shared" ref="C427:C434" si="13">CE61</f>
        <v>16010612</v>
      </c>
      <c r="D427" s="179"/>
    </row>
    <row r="428" spans="1:7" ht="12.65" customHeight="1" x14ac:dyDescent="0.35">
      <c r="A428" s="179" t="s">
        <v>3</v>
      </c>
      <c r="B428" s="179">
        <f t="shared" si="12"/>
        <v>4566646</v>
      </c>
      <c r="C428" s="179">
        <f t="shared" si="13"/>
        <v>4458010</v>
      </c>
      <c r="D428" s="179">
        <f>D173</f>
        <v>4458010</v>
      </c>
    </row>
    <row r="429" spans="1:7" ht="12.65" customHeight="1" x14ac:dyDescent="0.35">
      <c r="A429" s="179" t="s">
        <v>236</v>
      </c>
      <c r="B429" s="179">
        <f t="shared" si="12"/>
        <v>773685</v>
      </c>
      <c r="C429" s="179">
        <f t="shared" si="13"/>
        <v>0</v>
      </c>
      <c r="D429" s="179"/>
    </row>
    <row r="430" spans="1:7" ht="12.65" customHeight="1" x14ac:dyDescent="0.35">
      <c r="A430" s="179" t="s">
        <v>237</v>
      </c>
      <c r="B430" s="179">
        <f t="shared" si="12"/>
        <v>3252604</v>
      </c>
      <c r="C430" s="179">
        <f t="shared" si="13"/>
        <v>0</v>
      </c>
      <c r="D430" s="179"/>
    </row>
    <row r="431" spans="1:7" ht="12.65" customHeight="1" x14ac:dyDescent="0.35">
      <c r="A431" s="179" t="s">
        <v>444</v>
      </c>
      <c r="B431" s="179">
        <f t="shared" si="12"/>
        <v>427991</v>
      </c>
      <c r="C431" s="179">
        <f t="shared" si="13"/>
        <v>0</v>
      </c>
      <c r="D431" s="179"/>
    </row>
    <row r="432" spans="1:7" ht="12.65" customHeight="1" x14ac:dyDescent="0.35">
      <c r="A432" s="179" t="s">
        <v>445</v>
      </c>
      <c r="B432" s="179">
        <f t="shared" si="12"/>
        <v>562243</v>
      </c>
      <c r="C432" s="179">
        <f t="shared" si="13"/>
        <v>0</v>
      </c>
      <c r="D432" s="179"/>
    </row>
    <row r="433" spans="1:7" ht="12.65" customHeight="1" x14ac:dyDescent="0.35">
      <c r="A433" s="179" t="s">
        <v>6</v>
      </c>
      <c r="B433" s="179">
        <f t="shared" si="12"/>
        <v>1307456</v>
      </c>
      <c r="C433" s="179">
        <f t="shared" si="13"/>
        <v>1307458</v>
      </c>
      <c r="D433" s="179">
        <f>C217</f>
        <v>0</v>
      </c>
    </row>
    <row r="434" spans="1:7" ht="12.65" customHeight="1" x14ac:dyDescent="0.35">
      <c r="A434" s="179" t="s">
        <v>474</v>
      </c>
      <c r="B434" s="179">
        <f t="shared" si="12"/>
        <v>88143</v>
      </c>
      <c r="C434" s="179">
        <f t="shared" si="13"/>
        <v>0</v>
      </c>
      <c r="D434" s="179">
        <f>D177</f>
        <v>88143</v>
      </c>
    </row>
    <row r="435" spans="1:7" ht="12.65" customHeight="1" x14ac:dyDescent="0.35">
      <c r="A435" s="179" t="s">
        <v>447</v>
      </c>
      <c r="B435" s="179">
        <f t="shared" si="12"/>
        <v>321607</v>
      </c>
      <c r="C435" s="179"/>
      <c r="D435" s="179">
        <f>D181</f>
        <v>321607</v>
      </c>
    </row>
    <row r="436" spans="1:7" ht="12.65" customHeight="1" x14ac:dyDescent="0.35">
      <c r="A436" s="179" t="s">
        <v>475</v>
      </c>
      <c r="B436" s="179">
        <f t="shared" si="12"/>
        <v>145637</v>
      </c>
      <c r="C436" s="179"/>
      <c r="D436" s="179">
        <f>D186</f>
        <v>145637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467244</v>
      </c>
      <c r="C438" s="194">
        <f>CD69</f>
        <v>0</v>
      </c>
      <c r="D438" s="194">
        <f>D181+D186+D190</f>
        <v>467244</v>
      </c>
    </row>
    <row r="439" spans="1:7" ht="12.65" customHeight="1" x14ac:dyDescent="0.35">
      <c r="A439" s="179" t="s">
        <v>451</v>
      </c>
      <c r="B439" s="194">
        <f>C389</f>
        <v>988213</v>
      </c>
      <c r="C439" s="194">
        <f>SUM(C69:CC69)</f>
        <v>0</v>
      </c>
      <c r="D439" s="179"/>
    </row>
    <row r="440" spans="1:7" ht="12.65" customHeight="1" x14ac:dyDescent="0.35">
      <c r="A440" s="179" t="s">
        <v>477</v>
      </c>
      <c r="B440" s="194">
        <f>B438+B439</f>
        <v>1455457</v>
      </c>
      <c r="C440" s="194">
        <f>CE69</f>
        <v>0</v>
      </c>
      <c r="D440" s="179"/>
    </row>
    <row r="441" spans="1:7" ht="12.65" customHeight="1" x14ac:dyDescent="0.35">
      <c r="A441" s="179" t="s">
        <v>478</v>
      </c>
      <c r="B441" s="179">
        <f>D390</f>
        <v>28445696</v>
      </c>
      <c r="C441" s="179">
        <f>SUM(C427:C437)+C440</f>
        <v>21776080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0</v>
      </c>
      <c r="C444" s="179">
        <f>C363</f>
        <v>0</v>
      </c>
      <c r="D444" s="179"/>
    </row>
    <row r="445" spans="1:7" ht="12.65" customHeight="1" x14ac:dyDescent="0.35">
      <c r="A445" s="179" t="s">
        <v>343</v>
      </c>
      <c r="B445" s="179">
        <f>D229</f>
        <v>33259417</v>
      </c>
      <c r="C445" s="179">
        <f>C364</f>
        <v>34252841</v>
      </c>
      <c r="D445" s="179"/>
    </row>
    <row r="446" spans="1:7" ht="12.65" customHeight="1" x14ac:dyDescent="0.35">
      <c r="A446" s="179" t="s">
        <v>351</v>
      </c>
      <c r="B446" s="179">
        <f>D236</f>
        <v>1290010</v>
      </c>
      <c r="C446" s="179">
        <f>C365</f>
        <v>1290010</v>
      </c>
      <c r="D446" s="179"/>
    </row>
    <row r="447" spans="1:7" ht="12.65" customHeight="1" x14ac:dyDescent="0.35">
      <c r="A447" s="179" t="s">
        <v>356</v>
      </c>
      <c r="B447" s="179">
        <f>D240</f>
        <v>993428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35542855</v>
      </c>
      <c r="C448" s="179">
        <f>D367</f>
        <v>35542851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447</v>
      </c>
    </row>
    <row r="454" spans="1:7" ht="12.65" customHeight="1" x14ac:dyDescent="0.35">
      <c r="A454" s="179" t="s">
        <v>168</v>
      </c>
      <c r="B454" s="179">
        <f>C233</f>
        <v>533699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756311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3519433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15235903</v>
      </c>
      <c r="C463" s="194">
        <f>CE73</f>
        <v>12901471</v>
      </c>
      <c r="D463" s="194">
        <f>E141+E147+E153</f>
        <v>15235903</v>
      </c>
    </row>
    <row r="464" spans="1:7" ht="12.65" customHeight="1" x14ac:dyDescent="0.35">
      <c r="A464" s="179" t="s">
        <v>246</v>
      </c>
      <c r="B464" s="194">
        <f>C360</f>
        <v>32837620</v>
      </c>
      <c r="C464" s="194">
        <f>CE74</f>
        <v>25327496</v>
      </c>
      <c r="D464" s="194">
        <f>E142+E148+E154</f>
        <v>32837620</v>
      </c>
    </row>
    <row r="465" spans="1:7" ht="12.65" customHeight="1" x14ac:dyDescent="0.35">
      <c r="A465" s="179" t="s">
        <v>247</v>
      </c>
      <c r="B465" s="194">
        <f>D361</f>
        <v>48073523</v>
      </c>
      <c r="C465" s="194">
        <f>CE75</f>
        <v>38228967</v>
      </c>
      <c r="D465" s="194">
        <f>D463+D464</f>
        <v>48073523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2862934</v>
      </c>
      <c r="C468" s="179">
        <f>E195</f>
        <v>2862934</v>
      </c>
      <c r="D468" s="179"/>
    </row>
    <row r="469" spans="1:7" ht="12.65" customHeight="1" x14ac:dyDescent="0.35">
      <c r="A469" s="179" t="s">
        <v>333</v>
      </c>
      <c r="B469" s="179">
        <f t="shared" si="14"/>
        <v>206831</v>
      </c>
      <c r="C469" s="179">
        <f>E196</f>
        <v>206831</v>
      </c>
      <c r="D469" s="179"/>
    </row>
    <row r="470" spans="1:7" ht="12.65" customHeight="1" x14ac:dyDescent="0.35">
      <c r="A470" s="179" t="s">
        <v>334</v>
      </c>
      <c r="B470" s="179">
        <f t="shared" si="14"/>
        <v>21361650</v>
      </c>
      <c r="C470" s="179">
        <f>E197</f>
        <v>21361650</v>
      </c>
      <c r="D470" s="179"/>
    </row>
    <row r="471" spans="1:7" ht="12.65" customHeight="1" x14ac:dyDescent="0.35">
      <c r="A471" s="179" t="s">
        <v>494</v>
      </c>
      <c r="B471" s="179">
        <f t="shared" si="14"/>
        <v>2511049</v>
      </c>
      <c r="C471" s="179">
        <f>E198</f>
        <v>2511049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8987756</v>
      </c>
      <c r="C473" s="179">
        <f>SUM(E200:E201)</f>
        <v>8987756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35930220</v>
      </c>
      <c r="C476" s="179">
        <f>E204</f>
        <v>35930220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23337335</v>
      </c>
      <c r="C478" s="179">
        <f>E217</f>
        <v>23337335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15150775</v>
      </c>
    </row>
    <row r="482" spans="1:12" ht="12.65" customHeight="1" x14ac:dyDescent="0.35">
      <c r="A482" s="180" t="s">
        <v>499</v>
      </c>
      <c r="C482" s="180">
        <f>D339</f>
        <v>15150775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042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2336699</v>
      </c>
      <c r="C498" s="240">
        <f>E71</f>
        <v>2515219</v>
      </c>
      <c r="D498" s="240">
        <f>'Prior Year'!E59</f>
        <v>752</v>
      </c>
      <c r="E498" s="180">
        <f>E59</f>
        <v>1112</v>
      </c>
      <c r="F498" s="263">
        <f t="shared" si="15"/>
        <v>3107.3125</v>
      </c>
      <c r="G498" s="263">
        <f t="shared" si="15"/>
        <v>2261.8875899280574</v>
      </c>
      <c r="H498" s="265">
        <f t="shared" si="16"/>
        <v>-0.27207592093551669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2938540</v>
      </c>
      <c r="C509" s="240">
        <f>P71</f>
        <v>3033368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261812</v>
      </c>
      <c r="C510" s="240">
        <f>Q71</f>
        <v>252313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2426869</v>
      </c>
      <c r="C511" s="240">
        <f>R71</f>
        <v>2512070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0</v>
      </c>
      <c r="C512" s="240">
        <f>S71</f>
        <v>136269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121539</v>
      </c>
      <c r="C514" s="240">
        <f>U71</f>
        <v>140551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474178</v>
      </c>
      <c r="C518" s="240">
        <f>Y71</f>
        <v>502571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339386</v>
      </c>
      <c r="C521" s="240">
        <f>AB71</f>
        <v>348193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487508</v>
      </c>
      <c r="C522" s="240">
        <f>AC71</f>
        <v>479456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566505</v>
      </c>
      <c r="C524" s="240">
        <f>AE71</f>
        <v>893183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1204971</v>
      </c>
      <c r="C529" s="240">
        <f>AJ71</f>
        <v>132978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1012977</v>
      </c>
      <c r="C530" s="240">
        <f>AK71</f>
        <v>1080837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1123448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74043</v>
      </c>
      <c r="C544" s="240">
        <f>AY71</f>
        <v>405595</v>
      </c>
      <c r="D544" s="240">
        <f>'Prior Year'!AY59</f>
        <v>3030</v>
      </c>
      <c r="E544" s="180">
        <f>AY59</f>
        <v>16320</v>
      </c>
      <c r="F544" s="263">
        <f t="shared" ref="F544:G550" si="19">IF(B544=0,"",IF(D544=0,"",B544/D544))</f>
        <v>24.436633663366337</v>
      </c>
      <c r="G544" s="263">
        <f t="shared" si="19"/>
        <v>24.852634803921568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293716</v>
      </c>
      <c r="C545" s="240">
        <f>AZ71</f>
        <v>21133</v>
      </c>
      <c r="D545" s="240">
        <f>'Prior Year'!AZ59</f>
        <v>10617</v>
      </c>
      <c r="E545" s="180">
        <f>AZ59</f>
        <v>0</v>
      </c>
      <c r="F545" s="263">
        <f t="shared" si="19"/>
        <v>27.664688706790997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27129</v>
      </c>
      <c r="C546" s="240">
        <f>BA71</f>
        <v>23703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721743</v>
      </c>
      <c r="C547" s="240">
        <f>BB71</f>
        <v>833340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135367</v>
      </c>
      <c r="C549" s="240">
        <f>BD71</f>
        <v>3598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740141</v>
      </c>
      <c r="C550" s="240">
        <f>BE71</f>
        <v>689122</v>
      </c>
      <c r="D550" s="240">
        <f>'Prior Year'!BE59</f>
        <v>88741</v>
      </c>
      <c r="E550" s="180">
        <f>BE59</f>
        <v>89030</v>
      </c>
      <c r="F550" s="263">
        <f t="shared" si="19"/>
        <v>8.3404626948084868</v>
      </c>
      <c r="G550" s="263">
        <f t="shared" si="19"/>
        <v>7.740334718634168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482068</v>
      </c>
      <c r="C551" s="240">
        <f>BF71</f>
        <v>513165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3469180</v>
      </c>
      <c r="C559" s="240">
        <f>BN71</f>
        <v>3685464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192358</v>
      </c>
      <c r="C563" s="240">
        <f>BR71</f>
        <v>245674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272745</v>
      </c>
      <c r="C567" s="240">
        <f>BV71</f>
        <v>244790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881030</v>
      </c>
      <c r="C570" s="240">
        <f>BY71</f>
        <v>902232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89558</v>
      </c>
      <c r="C574" s="240">
        <f>CC71</f>
        <v>1057808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80638</v>
      </c>
      <c r="E612" s="180">
        <f>SUM(C624:D647)+SUM(C668:D713)</f>
        <v>16873085.658424072</v>
      </c>
      <c r="F612" s="180">
        <f>CE64-(AX64+BD64+BE64+BG64+BJ64+BN64+BP64+BQ64+CB64+CC64+CD64)</f>
        <v>0</v>
      </c>
      <c r="G612" s="180">
        <f>CE77-(AX77+AY77+BD77+BE77+BG77+BJ77+BN77+BP77+BQ77+CB77+CC77+CD77)</f>
        <v>16320</v>
      </c>
      <c r="H612" s="197">
        <f>CE60-(AX60+AY60+AZ60+BD60+BE60+BG60+BJ60+BN60+BO60+BP60+BQ60+BR60+CB60+CC60+CD60)</f>
        <v>99.640000000000029</v>
      </c>
      <c r="I612" s="180">
        <f>CE78-(AX78+AY78+AZ78+BD78+BE78+BF78+BG78+BJ78+BN78+BO78+BP78+BQ78+BR78+CB78+CC78+CD78)</f>
        <v>18466.05</v>
      </c>
      <c r="J612" s="180">
        <f>CE79-(AX79+AY79+AZ79+BA79+BD79+BE79+BF79+BG79+BJ79+BN79+BO79+BP79+BQ79+BR79+CB79+CC79+CD79)</f>
        <v>54964</v>
      </c>
      <c r="K612" s="180">
        <f>CE75-(AW75+AX75+AY75+AZ75+BA75+BB75+BC75+BD75+BE75+BF75+BG75+BH75+BI75+BJ75+BK75+BL75+BM75+BN75+BO75+BP75+BQ75+BR75+BS75+BT75+BU75+BV75+BW75+BX75+CB75+CC75+CD75)</f>
        <v>38228967</v>
      </c>
      <c r="L612" s="197">
        <f>CE80-(AW80+AX80+AY80+AZ80+BA80+BB80+BC80+BD80+BE80+BF80+BG80+BH80+BI80+BJ80+BK80+BL80+BM80+BN80+BO80+BP80+BQ80+BR80+BS80+BT80+BU80+BV80+BW80+BX80+BY80+BZ80+CA80+CB80+CC80+CD80)</f>
        <v>45.29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689122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0</v>
      </c>
      <c r="D615" s="266">
        <f>SUM(C614:C615)</f>
        <v>689122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3685464</v>
      </c>
      <c r="D619" s="180">
        <f>(D615/D612)*BN76</f>
        <v>114189.93730003224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1057808</v>
      </c>
      <c r="D620" s="180">
        <f>(D615/D612)*CC76</f>
        <v>45532.404275899695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4902994.3415759318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3598</v>
      </c>
      <c r="D624" s="180">
        <f>(D615/D612)*BD76</f>
        <v>2093.7385599841264</v>
      </c>
      <c r="E624" s="180">
        <f>(E623/E612)*SUM(C624:D624)</f>
        <v>1653.9098134311348</v>
      </c>
      <c r="F624" s="180">
        <f>SUM(C624:E624)</f>
        <v>7345.6483734152607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405595</v>
      </c>
      <c r="D625" s="180">
        <f>(D615/D612)*AY76</f>
        <v>39405.014286068603</v>
      </c>
      <c r="E625" s="180">
        <f>(E623/E612)*SUM(C625:D625)</f>
        <v>129308.44993111852</v>
      </c>
      <c r="F625" s="180" t="e">
        <f>(F624/F612)*AY64</f>
        <v>#DIV/0!</v>
      </c>
      <c r="G625" s="180" t="e">
        <f>SUM(C625:F625)</f>
        <v>#DIV/0!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245674</v>
      </c>
      <c r="D626" s="180">
        <f>(D615/D612)*BR76</f>
        <v>3537.9908727895036</v>
      </c>
      <c r="E626" s="180">
        <f>(E623/E612)*SUM(C626:D626)</f>
        <v>72416.213953854982</v>
      </c>
      <c r="F626" s="180" t="e">
        <f>(F624/F612)*BR64</f>
        <v>#DIV/0!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 t="e">
        <f>(F624/F612)*BO64</f>
        <v>#DIV/0!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21133</v>
      </c>
      <c r="D628" s="180">
        <f>(D615/D612)*AZ76</f>
        <v>12297.509338029216</v>
      </c>
      <c r="E628" s="180">
        <f>(E623/E612)*SUM(C628:D628)</f>
        <v>9714.2633800667591</v>
      </c>
      <c r="F628" s="180" t="e">
        <f>(F624/F612)*AZ64</f>
        <v>#DIV/0!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513165</v>
      </c>
      <c r="D629" s="180">
        <f>(D615/D612)*BF76</f>
        <v>6170.11934819812</v>
      </c>
      <c r="E629" s="180">
        <f>(E623/E612)*SUM(C629:D629)</f>
        <v>150908.80252093129</v>
      </c>
      <c r="F629" s="180" t="e">
        <f>(F624/F612)*BF64</f>
        <v>#DIV/0!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23703</v>
      </c>
      <c r="D630" s="180">
        <f>(D615/D612)*BA76</f>
        <v>13793.036880875021</v>
      </c>
      <c r="E630" s="180">
        <f>(E623/E612)*SUM(C630:D630)</f>
        <v>10895.62753251757</v>
      </c>
      <c r="F630" s="180" t="e">
        <f>(F624/F612)*BA64</f>
        <v>#DIV/0!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 t="e">
        <f>(F624/F612)*AW64</f>
        <v>#DIV/0!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833340</v>
      </c>
      <c r="D632" s="180">
        <f>(D615/D612)*BB76</f>
        <v>15681.674520697437</v>
      </c>
      <c r="E632" s="180">
        <f>(E623/E612)*SUM(C632:D632)</f>
        <v>246709.37790042002</v>
      </c>
      <c r="F632" s="180" t="e">
        <f>(F624/F612)*BB64</f>
        <v>#DIV/0!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 t="e">
        <f>(F624/F612)*BC64</f>
        <v>#DIV/0!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 t="e">
        <f>(F624/F612)*BI64</f>
        <v>#DIV/0!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 t="e">
        <f>(F624/F612)*BK64</f>
        <v>#DIV/0!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 t="e">
        <f>(F624/F612)*BH64</f>
        <v>#DIV/0!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 t="e">
        <f>(F624/F612)*BL64</f>
        <v>#DIV/0!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 t="e">
        <f>(F624/F612)*BM64</f>
        <v>#DIV/0!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 t="e">
        <f>(F624/F612)*BS64</f>
        <v>#DIV/0!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 t="e">
        <f>(F624/F612)*BT64</f>
        <v>#DIV/0!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 t="e">
        <f>(F624/F612)*BU64</f>
        <v>#DIV/0!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244790</v>
      </c>
      <c r="D642" s="180">
        <f>(D615/D612)*BV76</f>
        <v>9067.1698454822781</v>
      </c>
      <c r="E642" s="180">
        <f>(E623/E612)*SUM(C642:D642)</f>
        <v>73766.013669199237</v>
      </c>
      <c r="F642" s="180" t="e">
        <f>(F624/F612)*BV64</f>
        <v>#DIV/0!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 t="e">
        <f>(F624/F612)*BW64</f>
        <v>#DIV/0!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 t="e">
        <f>(F624/F612)*BX64</f>
        <v>#DIV/0!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902232</v>
      </c>
      <c r="D645" s="180">
        <f>(D615/D612)*BY76</f>
        <v>11272.004737220665</v>
      </c>
      <c r="E645" s="180">
        <f>(E623/E612)*SUM(C645:D645)</f>
        <v>265446.70351966145</v>
      </c>
      <c r="F645" s="180" t="e">
        <f>(F624/F612)*BY64</f>
        <v>#DIV/0!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 t="e">
        <f>(F624/F612)*BZ64</f>
        <v>#DIV/0!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 t="e">
        <f>(F624/F612)*CA64</f>
        <v>#DIV/0!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8625624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 t="e">
        <f>(F624/F612)*C64</f>
        <v>#DIV/0!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 t="e">
        <f>(F624/F612)*D64</f>
        <v>#DIV/0!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2515219</v>
      </c>
      <c r="D670" s="180">
        <f>(D615/D612)*E76</f>
        <v>138605.49267094917</v>
      </c>
      <c r="E670" s="180">
        <f>(E623/E612)*SUM(C670:D670)</f>
        <v>771150.3831905846</v>
      </c>
      <c r="F670" s="180" t="e">
        <f>(F624/F612)*E64</f>
        <v>#DIV/0!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 t="e">
        <f>(F624/F612)*F64</f>
        <v>#DIV/0!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 t="e">
        <f>(F624/F612)*G64</f>
        <v>#DIV/0!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 t="e">
        <f>(F624/F612)*H64</f>
        <v>#DIV/0!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 t="e">
        <f>(F624/F612)*I64</f>
        <v>#DIV/0!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 t="e">
        <f>(F624/F612)*J64</f>
        <v>#DIV/0!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 t="e">
        <f>(F624/F612)*K64</f>
        <v>#DIV/0!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 t="e">
        <f>(F624/F612)*L64</f>
        <v>#DIV/0!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 t="e">
        <f>(F624/F612)*M64</f>
        <v>#DIV/0!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 t="e">
        <f>(F624/F612)*N64</f>
        <v>#DIV/0!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 t="e">
        <f>(F624/F612)*O64</f>
        <v>#DIV/0!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3033368</v>
      </c>
      <c r="D681" s="180">
        <f>(D615/D612)*P76</f>
        <v>34157.849078598178</v>
      </c>
      <c r="E681" s="180">
        <f>(E623/E612)*SUM(C681:D681)</f>
        <v>891364.0447952894</v>
      </c>
      <c r="F681" s="180" t="e">
        <f>(F624/F612)*P64</f>
        <v>#DIV/0!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252313</v>
      </c>
      <c r="D682" s="180">
        <f>(D615/D612)*Q76</f>
        <v>12049.679059500482</v>
      </c>
      <c r="E682" s="180">
        <f>(E623/E612)*SUM(C682:D682)</f>
        <v>76818.71269974015</v>
      </c>
      <c r="F682" s="180" t="e">
        <f>(F624/F612)*Q64</f>
        <v>#DIV/0!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2512070</v>
      </c>
      <c r="D683" s="180">
        <f>(D615/D612)*R76</f>
        <v>4520.766115231032</v>
      </c>
      <c r="E683" s="180">
        <f>(E623/E612)*SUM(C683:D683)</f>
        <v>731272.90029283531</v>
      </c>
      <c r="F683" s="180" t="e">
        <f>(F624/F612)*R64</f>
        <v>#DIV/0!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136269</v>
      </c>
      <c r="D684" s="180">
        <f>(D615/D612)*S76</f>
        <v>0</v>
      </c>
      <c r="E684" s="180">
        <f>(E623/E612)*SUM(C684:D684)</f>
        <v>39597.151905563958</v>
      </c>
      <c r="F684" s="180" t="e">
        <f>(F624/F612)*S64</f>
        <v>#DIV/0!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 t="e">
        <f>(F624/F612)*T64</f>
        <v>#DIV/0!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140551</v>
      </c>
      <c r="D686" s="180">
        <f>(D615/D612)*U76</f>
        <v>3939.6468414395194</v>
      </c>
      <c r="E686" s="180">
        <f>(E623/E612)*SUM(C686:D686)</f>
        <v>41986.20443324362</v>
      </c>
      <c r="F686" s="180" t="e">
        <f>(F624/F612)*U64</f>
        <v>#DIV/0!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 t="e">
        <f>(F624/F612)*V64</f>
        <v>#DIV/0!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 t="e">
        <f>(F624/F612)*W64</f>
        <v>#DIV/0!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 t="e">
        <f>(F624/F612)*X64</f>
        <v>#DIV/0!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502571</v>
      </c>
      <c r="D690" s="180">
        <f>(D615/D612)*Y76</f>
        <v>26150.367320618068</v>
      </c>
      <c r="E690" s="180">
        <f>(E623/E612)*SUM(C690:D690)</f>
        <v>153636.26575018527</v>
      </c>
      <c r="F690" s="180" t="e">
        <f>(F624/F612)*Y64</f>
        <v>#DIV/0!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 t="e">
        <f>(F624/F612)*Z64</f>
        <v>#DIV/0!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 t="e">
        <f>(F624/F612)*AA64</f>
        <v>#DIV/0!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348193</v>
      </c>
      <c r="D693" s="180">
        <f>(D615/D612)*AB76</f>
        <v>2563.7615020213793</v>
      </c>
      <c r="E693" s="180">
        <f>(E623/E612)*SUM(C693:D693)</f>
        <v>101923.17230697523</v>
      </c>
      <c r="F693" s="180" t="e">
        <f>(F624/F612)*AB64</f>
        <v>#DIV/0!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479456</v>
      </c>
      <c r="D694" s="180">
        <f>(D615/D612)*AC76</f>
        <v>880.22478236067354</v>
      </c>
      <c r="E694" s="180">
        <f>(E623/E612)*SUM(C694:D694)</f>
        <v>139576.47343454673</v>
      </c>
      <c r="F694" s="180" t="e">
        <f>(F624/F612)*AC64</f>
        <v>#DIV/0!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 t="e">
        <f>(F624/F612)*AD64</f>
        <v>#DIV/0!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893183</v>
      </c>
      <c r="D696" s="180">
        <f>(D615/D612)*AE76</f>
        <v>54129.551179344722</v>
      </c>
      <c r="E696" s="180">
        <f>(E623/E612)*SUM(C696:D696)</f>
        <v>275270.81721518352</v>
      </c>
      <c r="F696" s="180" t="e">
        <f>(F624/F612)*AE64</f>
        <v>#DIV/0!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 t="e">
        <f>(F624/F612)*AF64</f>
        <v>#DIV/0!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 t="e">
        <f>(F624/F612)*AG64</f>
        <v>#DIV/0!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 t="e">
        <f>(F624/F612)*AH64</f>
        <v>#DIV/0!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 t="e">
        <f>(F624/F612)*AI64</f>
        <v>#DIV/0!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132978</v>
      </c>
      <c r="D701" s="180">
        <f>(D615/D612)*AJ76</f>
        <v>77382.868002678631</v>
      </c>
      <c r="E701" s="180">
        <f>(E623/E612)*SUM(C701:D701)</f>
        <v>61126.824481638185</v>
      </c>
      <c r="F701" s="180" t="e">
        <f>(F624/F612)*AJ64</f>
        <v>#DIV/0!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1080837</v>
      </c>
      <c r="D702" s="180">
        <f>(D615/D612)*AK76</f>
        <v>61701.193481981194</v>
      </c>
      <c r="E702" s="180">
        <f>(E623/E612)*SUM(C702:D702)</f>
        <v>331999.63605232764</v>
      </c>
      <c r="F702" s="180" t="e">
        <f>(F624/F612)*AK64</f>
        <v>#DIV/0!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 t="e">
        <f>(F624/F612)*AL64</f>
        <v>#DIV/0!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 t="e">
        <f>(F624/F612)*AM64</f>
        <v>#DIV/0!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 t="e">
        <f>(F624/F612)*AN64</f>
        <v>#DIV/0!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 t="e">
        <f>(F624/F612)*AO64</f>
        <v>#DIV/0!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 t="e">
        <f>(F624/F612)*AP64</f>
        <v>#DIV/0!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 t="e">
        <f>(F624/F612)*AQ64</f>
        <v>#DIV/0!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 t="e">
        <f>(F624/F612)*AR64</f>
        <v>#DIV/0!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 t="e">
        <f>(F624/F612)*AS64</f>
        <v>#DIV/0!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 t="e">
        <f>(F624/F612)*AT64</f>
        <v>#DIV/0!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1123448</v>
      </c>
      <c r="D712" s="180">
        <f>(D615/D612)*AU76</f>
        <v>0</v>
      </c>
      <c r="E712" s="180">
        <f>(E623/E612)*SUM(C712:D712)</f>
        <v>326452.3927966156</v>
      </c>
      <c r="F712" s="180" t="e">
        <f>(F624/F612)*AU64</f>
        <v>#DIV/0!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 t="e">
        <f>(F624/F612)*AV64</f>
        <v>#DIV/0!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21776080</v>
      </c>
      <c r="D715" s="180">
        <f>SUM(D616:D647)+SUM(D668:D713)</f>
        <v>689121.99999999988</v>
      </c>
      <c r="E715" s="180">
        <f>SUM(E624:E647)+SUM(E668:E713)</f>
        <v>4902994.3415759308</v>
      </c>
      <c r="F715" s="180" t="e">
        <f>SUM(F625:F648)+SUM(F668:F713)</f>
        <v>#DIV/0!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21776080</v>
      </c>
      <c r="D716" s="180">
        <f>D615</f>
        <v>689122</v>
      </c>
      <c r="E716" s="180">
        <f>E623</f>
        <v>4902994.3415759318</v>
      </c>
      <c r="F716" s="180">
        <f>F624</f>
        <v>7345.6483734152607</v>
      </c>
      <c r="G716" s="180" t="e">
        <f>G625</f>
        <v>#DIV/0!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8625624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042*2021*A</v>
      </c>
      <c r="B722" s="275">
        <f>ROUND(C165,0)</f>
        <v>718899</v>
      </c>
      <c r="C722" s="275">
        <f>ROUND(C166,0)</f>
        <v>24307</v>
      </c>
      <c r="D722" s="275">
        <f>ROUND(C167,0)</f>
        <v>143948</v>
      </c>
      <c r="E722" s="275">
        <f>ROUND(C168,0)</f>
        <v>2107295</v>
      </c>
      <c r="F722" s="275">
        <f>ROUND(C169,0)</f>
        <v>109140</v>
      </c>
      <c r="G722" s="275">
        <f>ROUND(C170,0)</f>
        <v>1281451</v>
      </c>
      <c r="H722" s="275">
        <f>ROUND(C171+C172,0)</f>
        <v>72970</v>
      </c>
      <c r="I722" s="275">
        <f>ROUND(C175,0)</f>
        <v>75851</v>
      </c>
      <c r="J722" s="275">
        <f>ROUND(C176,0)</f>
        <v>12292</v>
      </c>
      <c r="K722" s="275">
        <f>ROUND(C179,0)</f>
        <v>0</v>
      </c>
      <c r="L722" s="275">
        <f>ROUND(C180,0)</f>
        <v>321607</v>
      </c>
      <c r="M722" s="275">
        <f>ROUND(C183,0)</f>
        <v>36069</v>
      </c>
      <c r="N722" s="275">
        <f>ROUND(C184,0)</f>
        <v>109568</v>
      </c>
      <c r="O722" s="275">
        <f>ROUND(C185,0)</f>
        <v>0</v>
      </c>
      <c r="P722" s="275">
        <f>ROUND(C188,0)</f>
        <v>0</v>
      </c>
      <c r="Q722" s="275">
        <f>ROUND(C189,0)</f>
        <v>0</v>
      </c>
      <c r="R722" s="275">
        <f>ROUND(B195,0)</f>
        <v>2862934</v>
      </c>
      <c r="S722" s="275">
        <f>ROUND(C195,0)</f>
        <v>0</v>
      </c>
      <c r="T722" s="275">
        <f>ROUND(D195,0)</f>
        <v>0</v>
      </c>
      <c r="U722" s="275">
        <f>ROUND(B196,0)</f>
        <v>206831</v>
      </c>
      <c r="V722" s="275">
        <f>ROUND(C196,0)</f>
        <v>0</v>
      </c>
      <c r="W722" s="275">
        <f>ROUND(D196,0)</f>
        <v>0</v>
      </c>
      <c r="X722" s="275">
        <f>ROUND(B197,0)</f>
        <v>21361650</v>
      </c>
      <c r="Y722" s="275">
        <f>ROUND(C197,0)</f>
        <v>0</v>
      </c>
      <c r="Z722" s="275">
        <f>ROUND(D197,0)</f>
        <v>0</v>
      </c>
      <c r="AA722" s="275">
        <f>ROUND(B198,0)</f>
        <v>2511049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8987756</v>
      </c>
      <c r="AH722" s="275">
        <f>ROUND(C200,0)</f>
        <v>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171640</v>
      </c>
      <c r="AW722" s="275">
        <f>ROUND(C209,0)</f>
        <v>0</v>
      </c>
      <c r="AX722" s="275">
        <f>ROUND(D209,0)</f>
        <v>0</v>
      </c>
      <c r="AY722" s="275">
        <f>ROUND(B210,0)</f>
        <v>15068198</v>
      </c>
      <c r="AZ722" s="275">
        <f>ROUND(C210,0)</f>
        <v>0</v>
      </c>
      <c r="BA722" s="275">
        <f>ROUND(D210,0)</f>
        <v>0</v>
      </c>
      <c r="BB722" s="275">
        <f>ROUND(B211,0)</f>
        <v>1550688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6546809</v>
      </c>
      <c r="BI722" s="275">
        <f>ROUND(C213,0)</f>
        <v>0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0</v>
      </c>
      <c r="BU722" s="275">
        <f>ROUND(C224,0)</f>
        <v>18035945</v>
      </c>
      <c r="BV722" s="275">
        <f>ROUND(C225,0)</f>
        <v>0</v>
      </c>
      <c r="BW722" s="275">
        <f>ROUND(C226,0)</f>
        <v>1172784</v>
      </c>
      <c r="BX722" s="275">
        <f>ROUND(C227,0)</f>
        <v>0</v>
      </c>
      <c r="BY722" s="275">
        <f>ROUND(C228,0)</f>
        <v>14050688</v>
      </c>
      <c r="BZ722" s="275">
        <f>ROUND(C231,0)</f>
        <v>447</v>
      </c>
      <c r="CA722" s="275">
        <f>ROUND(C233,0)</f>
        <v>533699</v>
      </c>
      <c r="CB722" s="275">
        <f>ROUND(C234,0)</f>
        <v>756311</v>
      </c>
      <c r="CC722" s="275">
        <f>ROUND(C238+C239,0)</f>
        <v>993428</v>
      </c>
      <c r="CD722" s="275">
        <f>D221</f>
        <v>0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042*2021*A</v>
      </c>
      <c r="B726" s="275">
        <f>ROUND(C111,0)</f>
        <v>0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0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30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30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0</v>
      </c>
      <c r="AA726" s="275">
        <f>ROUND(B141,0)</f>
        <v>0</v>
      </c>
      <c r="AB726" s="275">
        <f>ROUND(B142,0)</f>
        <v>0</v>
      </c>
      <c r="AC726" s="275">
        <f>ROUND(C138,0)</f>
        <v>92</v>
      </c>
      <c r="AD726" s="275">
        <f>ROUND(C139,0)</f>
        <v>709</v>
      </c>
      <c r="AE726" s="275">
        <f>ROUND(C140,0)</f>
        <v>8734</v>
      </c>
      <c r="AF726" s="275">
        <f>ROUND(C141,0)</f>
        <v>8333872</v>
      </c>
      <c r="AG726" s="275">
        <f>ROUND(C142,0)</f>
        <v>14939516</v>
      </c>
      <c r="AH726" s="275">
        <f>ROUND(D138,0)</f>
        <v>90</v>
      </c>
      <c r="AI726" s="275">
        <f>ROUND(D139,0)</f>
        <v>264</v>
      </c>
      <c r="AJ726" s="275">
        <f>ROUND(D140,0)</f>
        <v>10063</v>
      </c>
      <c r="AK726" s="275">
        <f>ROUND(D141,0)</f>
        <v>6902031</v>
      </c>
      <c r="AL726" s="275">
        <f>ROUND(D142,0)</f>
        <v>17898104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9906323</v>
      </c>
      <c r="BR726" s="275">
        <f>ROUND(C157,0)</f>
        <v>6901722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042*2021*A</v>
      </c>
      <c r="B730" s="275">
        <f>ROUND(C250,0)</f>
        <v>16916</v>
      </c>
      <c r="C730" s="275">
        <f>ROUND(C251,0)</f>
        <v>0</v>
      </c>
      <c r="D730" s="275">
        <f>ROUND(C252,0)</f>
        <v>4364171</v>
      </c>
      <c r="E730" s="275">
        <f>ROUND(C253,0)</f>
        <v>2856981</v>
      </c>
      <c r="F730" s="275">
        <f>ROUND(C254,0)</f>
        <v>14275</v>
      </c>
      <c r="G730" s="275">
        <f>ROUND(C255,0)</f>
        <v>0</v>
      </c>
      <c r="H730" s="275">
        <f>ROUND(C256,0)</f>
        <v>0</v>
      </c>
      <c r="I730" s="275">
        <f>ROUND(C257,0)</f>
        <v>561545</v>
      </c>
      <c r="J730" s="275">
        <f>ROUND(C258,0)</f>
        <v>457964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2862934</v>
      </c>
      <c r="P730" s="275">
        <f>ROUND(C268,0)</f>
        <v>206831</v>
      </c>
      <c r="Q730" s="275">
        <f>ROUND(C269,0)</f>
        <v>21361650</v>
      </c>
      <c r="R730" s="275">
        <f>ROUND(C270,0)</f>
        <v>2511049</v>
      </c>
      <c r="S730" s="275">
        <f>ROUND(C271,0)</f>
        <v>0</v>
      </c>
      <c r="T730" s="275">
        <f>ROUND(C272,0)</f>
        <v>8987756</v>
      </c>
      <c r="U730" s="275">
        <f>ROUND(C273,0)</f>
        <v>0</v>
      </c>
      <c r="V730" s="275">
        <f>ROUND(C274,0)</f>
        <v>0</v>
      </c>
      <c r="W730" s="275">
        <f>ROUND(C275,0)</f>
        <v>0</v>
      </c>
      <c r="X730" s="275">
        <f>ROUND(C276,0)</f>
        <v>23337335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458589</v>
      </c>
      <c r="AI730" s="275">
        <f>ROUND(C306,0)</f>
        <v>1483204</v>
      </c>
      <c r="AJ730" s="275">
        <f>ROUND(C307,0)</f>
        <v>850</v>
      </c>
      <c r="AK730" s="275">
        <f>ROUND(C308,0)</f>
        <v>0</v>
      </c>
      <c r="AL730" s="275">
        <f>ROUND(C309,0)</f>
        <v>42822</v>
      </c>
      <c r="AM730" s="275">
        <f>ROUND(C310,0)</f>
        <v>0</v>
      </c>
      <c r="AN730" s="275">
        <f>ROUND(C311,0)</f>
        <v>0</v>
      </c>
      <c r="AO730" s="275">
        <f>ROUND(C312,0)</f>
        <v>1000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13164310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150.82</v>
      </c>
      <c r="BJ730" s="275">
        <f>ROUND(C359,0)</f>
        <v>15235903</v>
      </c>
      <c r="BK730" s="275">
        <f>ROUND(C360,0)</f>
        <v>32837620</v>
      </c>
      <c r="BL730" s="275">
        <f>ROUND(C364,0)</f>
        <v>34252841</v>
      </c>
      <c r="BM730" s="275">
        <f>ROUND(C365,0)</f>
        <v>1290010</v>
      </c>
      <c r="BN730" s="275">
        <f>ROUND(C366,0)</f>
        <v>0</v>
      </c>
      <c r="BO730" s="275">
        <f>ROUND(C370,0)</f>
        <v>3519433</v>
      </c>
      <c r="BP730" s="275">
        <f>ROUND(C371,0)</f>
        <v>0</v>
      </c>
      <c r="BQ730" s="275">
        <f>ROUND(C378,0)</f>
        <v>16011471</v>
      </c>
      <c r="BR730" s="275">
        <f>ROUND(C379,0)</f>
        <v>4566646</v>
      </c>
      <c r="BS730" s="275">
        <f>ROUND(C380,0)</f>
        <v>773685</v>
      </c>
      <c r="BT730" s="275">
        <f>ROUND(C381,0)</f>
        <v>3252604</v>
      </c>
      <c r="BU730" s="275">
        <f>ROUND(C382,0)</f>
        <v>427991</v>
      </c>
      <c r="BV730" s="275">
        <f>ROUND(C383,0)</f>
        <v>562243</v>
      </c>
      <c r="BW730" s="275">
        <f>ROUND(C384,0)</f>
        <v>1307456</v>
      </c>
      <c r="BX730" s="275">
        <f>ROUND(C385,0)</f>
        <v>88143</v>
      </c>
      <c r="BY730" s="275">
        <f>ROUND(C386,0)</f>
        <v>321607</v>
      </c>
      <c r="BZ730" s="275">
        <f>ROUND(C387,0)</f>
        <v>145637</v>
      </c>
      <c r="CA730" s="275">
        <f>ROUND(C388,0)</f>
        <v>0</v>
      </c>
      <c r="CB730" s="275">
        <f>C363</f>
        <v>0</v>
      </c>
      <c r="CC730" s="275">
        <f>ROUND(C389,0)</f>
        <v>988213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042*2021*6010*A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042*2021*6030*A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042*2021*6070*A</v>
      </c>
      <c r="B736" s="275">
        <f>ROUND(E59,0)</f>
        <v>1112</v>
      </c>
      <c r="C736" s="277">
        <f>ROUND(E60,2)</f>
        <v>17.87</v>
      </c>
      <c r="D736" s="275">
        <f>ROUND(E61,0)</f>
        <v>1781102</v>
      </c>
      <c r="E736" s="275">
        <f>ROUND(E62,0)</f>
        <v>495932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238185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2742579</v>
      </c>
      <c r="O736" s="275">
        <f>ROUND(E73,0)</f>
        <v>2742579</v>
      </c>
      <c r="P736" s="275">
        <f>IF(E76&gt;0,ROUND(E76,0),0)</f>
        <v>16219</v>
      </c>
      <c r="Q736" s="275">
        <f>IF(E77&gt;0,ROUND(E77,0),0)</f>
        <v>4011</v>
      </c>
      <c r="R736" s="275">
        <f>IF(E78&gt;0,ROUND(E78,0),0)</f>
        <v>18466</v>
      </c>
      <c r="S736" s="275">
        <f>IF(E79&gt;0,ROUND(E79,0),0)</f>
        <v>27881</v>
      </c>
      <c r="T736" s="277">
        <f>IF(E80&gt;0,ROUND(E80,2),0)</f>
        <v>17.87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042*2021*6100*A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042*2021*6120*A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042*2021*6140*A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042*2021*6150*A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042*2021*6170*A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042*2021*6200*A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042*2021*6210*A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042*2021*6330*A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042*2021*6400*A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042*2021*7010*A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042*2021*7020*A</v>
      </c>
      <c r="B747" s="275">
        <f>ROUND(P59,0)</f>
        <v>0</v>
      </c>
      <c r="C747" s="277">
        <f>ROUND(P60,2)</f>
        <v>9.91</v>
      </c>
      <c r="D747" s="275">
        <f>ROUND(P61,0)</f>
        <v>2326795</v>
      </c>
      <c r="E747" s="275">
        <f>ROUND(P62,0)</f>
        <v>647875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58698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11499028</v>
      </c>
      <c r="O747" s="275">
        <f>ROUND(P73,0)</f>
        <v>3320739</v>
      </c>
      <c r="P747" s="275">
        <f>IF(P76&gt;0,ROUND(P76,0),0)</f>
        <v>3997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19340</v>
      </c>
      <c r="T747" s="277">
        <f>IF(P80&gt;0,ROUND(P80,2),0)</f>
        <v>9.91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042*2021*7030*A</v>
      </c>
      <c r="B748" s="275">
        <f>ROUND(Q59,0)</f>
        <v>0</v>
      </c>
      <c r="C748" s="277">
        <f>ROUND(Q60,2)</f>
        <v>1.81</v>
      </c>
      <c r="D748" s="275">
        <f>ROUND(Q61,0)</f>
        <v>181163</v>
      </c>
      <c r="E748" s="275">
        <f>ROUND(Q62,0)</f>
        <v>50443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20707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1120885</v>
      </c>
      <c r="O748" s="275">
        <f>ROUND(Q73,0)</f>
        <v>242388</v>
      </c>
      <c r="P748" s="275">
        <f>IF(Q76&gt;0,ROUND(Q76,0),0)</f>
        <v>1410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1.81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042*2021*7040*A</v>
      </c>
      <c r="B749" s="275">
        <f>ROUND(R59,0)</f>
        <v>0</v>
      </c>
      <c r="C749" s="277">
        <f>ROUND(R60,2)</f>
        <v>5.01</v>
      </c>
      <c r="D749" s="275">
        <f>ROUND(R61,0)</f>
        <v>1958871</v>
      </c>
      <c r="E749" s="275">
        <f>ROUND(R62,0)</f>
        <v>545430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7769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4086967</v>
      </c>
      <c r="O749" s="275">
        <f>ROUND(R73,0)</f>
        <v>1020486</v>
      </c>
      <c r="P749" s="275">
        <f>IF(R76&gt;0,ROUND(R76,0),0)</f>
        <v>529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5.01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042*2021*7050*A</v>
      </c>
      <c r="B750" s="275"/>
      <c r="C750" s="277">
        <f>ROUND(S60,2)</f>
        <v>2.0499999999999998</v>
      </c>
      <c r="D750" s="275">
        <f>ROUND(S61,0)</f>
        <v>106590</v>
      </c>
      <c r="E750" s="275">
        <f>ROUND(S62,0)</f>
        <v>29679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5040366</v>
      </c>
      <c r="O750" s="275">
        <f>ROUND(S73,0)</f>
        <v>4018878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042*2021*7060*A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042*2021*7070*A</v>
      </c>
      <c r="B752" s="275">
        <f>ROUND(U59,0)</f>
        <v>0</v>
      </c>
      <c r="C752" s="277">
        <f>ROUND(U60,2)</f>
        <v>1.49</v>
      </c>
      <c r="D752" s="275">
        <f>ROUND(U61,0)</f>
        <v>104644</v>
      </c>
      <c r="E752" s="275">
        <f>ROUND(U62,0)</f>
        <v>29137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6770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203040</v>
      </c>
      <c r="O752" s="275">
        <f>ROUND(U73,0)</f>
        <v>57049</v>
      </c>
      <c r="P752" s="275">
        <f>IF(U76&gt;0,ROUND(U76,0),0)</f>
        <v>461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042*2021*7110*A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042*2021*7120*A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042*2021*7130*A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042*2021*7140*A</v>
      </c>
      <c r="B756" s="275">
        <f>ROUND(Y59,0)</f>
        <v>0</v>
      </c>
      <c r="C756" s="277">
        <f>ROUND(Y60,2)</f>
        <v>4.83</v>
      </c>
      <c r="D756" s="275">
        <f>ROUND(Y61,0)</f>
        <v>357962</v>
      </c>
      <c r="E756" s="275">
        <f>ROUND(Y62,0)</f>
        <v>99671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44938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4023154</v>
      </c>
      <c r="O756" s="275">
        <f>ROUND(Y73,0)</f>
        <v>190398</v>
      </c>
      <c r="P756" s="275">
        <f>IF(Y76&gt;0,ROUND(Y76,0),0)</f>
        <v>3060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1085</v>
      </c>
      <c r="T756" s="277">
        <f>IF(Y80&gt;0,ROUND(Y80,2),0)</f>
        <v>0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042*2021*7150*A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042*2021*7160*A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042*2021*7170*A</v>
      </c>
      <c r="B759" s="275"/>
      <c r="C759" s="277">
        <f>ROUND(AB60,2)</f>
        <v>1.7</v>
      </c>
      <c r="D759" s="275">
        <f>ROUND(AB61,0)</f>
        <v>268911</v>
      </c>
      <c r="E759" s="275">
        <f>ROUND(AB62,0)</f>
        <v>74876</v>
      </c>
      <c r="F759" s="275">
        <f>ROUND(AB63,0)</f>
        <v>0</v>
      </c>
      <c r="G759" s="275">
        <f>ROUND(AB64,0)</f>
        <v>0</v>
      </c>
      <c r="H759" s="275">
        <f>ROUND(AB65,0)</f>
        <v>0</v>
      </c>
      <c r="I759" s="275">
        <f>ROUND(AB66,0)</f>
        <v>0</v>
      </c>
      <c r="J759" s="275">
        <f>ROUND(AB67,0)</f>
        <v>4406</v>
      </c>
      <c r="K759" s="275">
        <f>ROUND(AB68,0)</f>
        <v>0</v>
      </c>
      <c r="L759" s="275">
        <f>ROUND(AB69,0)</f>
        <v>0</v>
      </c>
      <c r="M759" s="275">
        <f>ROUND(AB70,0)</f>
        <v>0</v>
      </c>
      <c r="N759" s="275">
        <f>ROUND(AB75,0)</f>
        <v>2046013</v>
      </c>
      <c r="O759" s="275">
        <f>ROUND(AB73,0)</f>
        <v>970395</v>
      </c>
      <c r="P759" s="275">
        <f>IF(AB76&gt;0,ROUND(AB76,0),0)</f>
        <v>300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042*2021*7180*A</v>
      </c>
      <c r="B760" s="275">
        <f>ROUND(AC59,0)</f>
        <v>0</v>
      </c>
      <c r="C760" s="277">
        <f>ROUND(AC60,2)</f>
        <v>4.37</v>
      </c>
      <c r="D760" s="275">
        <f>ROUND(AC61,0)</f>
        <v>373848</v>
      </c>
      <c r="E760" s="275">
        <f>ROUND(AC62,0)</f>
        <v>104095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1513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336671</v>
      </c>
      <c r="O760" s="275">
        <f>ROUND(AC73,0)</f>
        <v>214995</v>
      </c>
      <c r="P760" s="275">
        <f>IF(AC76&gt;0,ROUND(AC76,0),0)</f>
        <v>103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042*2021*7190*A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042*2021*7200*A</v>
      </c>
      <c r="B762" s="275">
        <f>ROUND(AE59,0)</f>
        <v>0</v>
      </c>
      <c r="C762" s="277">
        <f>ROUND(AE60,2)</f>
        <v>7.24</v>
      </c>
      <c r="D762" s="275">
        <f>ROUND(AE61,0)</f>
        <v>625891</v>
      </c>
      <c r="E762" s="275">
        <f>ROUND(AE62,0)</f>
        <v>174274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93018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2229069</v>
      </c>
      <c r="O762" s="275">
        <f>ROUND(AE73,0)</f>
        <v>112701</v>
      </c>
      <c r="P762" s="275">
        <f>IF(AE76&gt;0,ROUND(AE76,0),0)</f>
        <v>6334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1417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042*2021*7220*A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042*2021*7230*A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042*2021*7240*A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042*2021*7250*A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042*2021*7260*A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132978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9055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4716</v>
      </c>
      <c r="T767" s="277">
        <f>IF(AJ80&gt;0,ROUND(AJ80,2),0)</f>
        <v>0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042*2021*7310*A</v>
      </c>
      <c r="B768" s="275">
        <f>ROUND(AK59,0)</f>
        <v>0</v>
      </c>
      <c r="C768" s="277">
        <f>ROUND(AK60,2)</f>
        <v>8.65</v>
      </c>
      <c r="D768" s="275">
        <f>ROUND(AK61,0)</f>
        <v>762497</v>
      </c>
      <c r="E768" s="275">
        <f>ROUND(AK62,0)</f>
        <v>212310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106030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303118</v>
      </c>
      <c r="O768" s="275">
        <f>ROUND(AK73,0)</f>
        <v>391</v>
      </c>
      <c r="P768" s="275">
        <f>IF(AK76&gt;0,ROUND(AK76,0),0)</f>
        <v>7220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525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042*2021*7320*A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042*2021*7330*A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042*2021*7340*A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042*2021*7350*A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042*2021*7380*A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042*2021*7390*A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042*2021*7400*A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042*2021*7410*A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042*2021*7420*A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042*2021*7430*A</v>
      </c>
      <c r="B778" s="275">
        <f>ROUND(AU59,0)</f>
        <v>0</v>
      </c>
      <c r="C778" s="277">
        <f>ROUND(AU60,2)</f>
        <v>10.69</v>
      </c>
      <c r="D778" s="275">
        <f>ROUND(AU61,0)</f>
        <v>878764</v>
      </c>
      <c r="E778" s="275">
        <f>ROUND(AU62,0)</f>
        <v>244684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4598077</v>
      </c>
      <c r="O778" s="275">
        <f>ROUND(AU73,0)</f>
        <v>10472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10.69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042*2021*7490*A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042*2021*8200*A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042*2021*8310*A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042*2021*8320*A</v>
      </c>
      <c r="B782" s="275">
        <f>ROUND(AY59,0)</f>
        <v>16320</v>
      </c>
      <c r="C782" s="277">
        <f>ROUND(AY60,2)</f>
        <v>5.23</v>
      </c>
      <c r="D782" s="275">
        <f>ROUND(AY61,0)</f>
        <v>264291</v>
      </c>
      <c r="E782" s="275">
        <f>ROUND(AY62,0)</f>
        <v>73589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67715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4611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042*2021*8330*A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21133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1439</v>
      </c>
      <c r="Q783" s="275">
        <f>IF(AZ77&gt;0,ROUND(AZ77,0),0)</f>
        <v>12309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042*2021*8350*A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23703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1614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042*2021*8360*A</v>
      </c>
      <c r="B785" s="275"/>
      <c r="C785" s="277">
        <f>ROUND(BB60,2)</f>
        <v>7.74</v>
      </c>
      <c r="D785" s="275">
        <f>ROUND(BB61,0)</f>
        <v>630762</v>
      </c>
      <c r="E785" s="275">
        <f>ROUND(BB62,0)</f>
        <v>175630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26948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1835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042*2021*8370*A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042*2021*8420*A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3598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245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042*2021*8430*A</v>
      </c>
      <c r="B788" s="275">
        <f>ROUND(BE59,0)</f>
        <v>89030</v>
      </c>
      <c r="C788" s="277">
        <f>ROUND(BE60,2)</f>
        <v>5.18</v>
      </c>
      <c r="D788" s="275">
        <f>ROUND(BE61,0)</f>
        <v>442634</v>
      </c>
      <c r="E788" s="275">
        <f>ROUND(BE62,0)</f>
        <v>123247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123241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8392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042*2021*8460*A</v>
      </c>
      <c r="B789" s="275"/>
      <c r="C789" s="277">
        <f>ROUND(BF60,2)</f>
        <v>8.8800000000000008</v>
      </c>
      <c r="D789" s="275">
        <f>ROUND(BF61,0)</f>
        <v>393105</v>
      </c>
      <c r="E789" s="275">
        <f>ROUND(BF62,0)</f>
        <v>109457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10603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722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042*2021*8470*A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042*2021*8480*A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042*2021*8490*A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042*2021*8510*A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042*2021*8530*A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042*2021*8560*A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042*2021*8590*A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042*2021*8610*A</v>
      </c>
      <c r="B797" s="275"/>
      <c r="C797" s="277">
        <f>ROUND(BN60,2)</f>
        <v>29.75</v>
      </c>
      <c r="D797" s="275">
        <f>ROUND(BN61,0)</f>
        <v>2729289</v>
      </c>
      <c r="E797" s="275">
        <f>ROUND(BN62,0)</f>
        <v>759946</v>
      </c>
      <c r="F797" s="275">
        <f>ROUND(BN63,0)</f>
        <v>0</v>
      </c>
      <c r="G797" s="275">
        <f>ROUND(BN64,0)</f>
        <v>0</v>
      </c>
      <c r="H797" s="275">
        <f>ROUND(BN65,0)</f>
        <v>0</v>
      </c>
      <c r="I797" s="275">
        <f>ROUND(BN66,0)</f>
        <v>0</v>
      </c>
      <c r="J797" s="275">
        <f>ROUND(BN67,0)</f>
        <v>196229</v>
      </c>
      <c r="K797" s="275">
        <f>ROUND(BN68,0)</f>
        <v>0</v>
      </c>
      <c r="L797" s="275">
        <f>ROUND(BN69,0)</f>
        <v>0</v>
      </c>
      <c r="M797" s="275">
        <f>ROUND(BN70,0)</f>
        <v>0</v>
      </c>
      <c r="N797" s="275"/>
      <c r="O797" s="275"/>
      <c r="P797" s="275">
        <f>IF(BN76&gt;0,ROUND(BN76,0),0)</f>
        <v>13362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042*2021*8620*A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042*2021*8630*A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042*2021*8640*A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042*2021*8650*A</v>
      </c>
      <c r="B801" s="275"/>
      <c r="C801" s="277">
        <f>ROUND(BR60,2)</f>
        <v>2.21</v>
      </c>
      <c r="D801" s="275">
        <f>ROUND(BR61,0)</f>
        <v>187411</v>
      </c>
      <c r="E801" s="275">
        <f>ROUND(BR62,0)</f>
        <v>52183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6080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414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042*2021*8660*A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042*2021*8670*A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042*2021*8680*A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042*2021*8690*A</v>
      </c>
      <c r="B805" s="275"/>
      <c r="C805" s="277">
        <f>ROUND(BV60,2)</f>
        <v>2.5</v>
      </c>
      <c r="D805" s="275">
        <f>ROUND(BV61,0)</f>
        <v>179288</v>
      </c>
      <c r="E805" s="275">
        <f>ROUND(BV62,0)</f>
        <v>49921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15581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1061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042*2021*8700*A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042*2021*8710*A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042*2021*8720*A</v>
      </c>
      <c r="B808" s="275"/>
      <c r="C808" s="277">
        <f>ROUND(BY60,2)</f>
        <v>4.9000000000000004</v>
      </c>
      <c r="D808" s="275">
        <f>ROUND(BY61,0)</f>
        <v>690577</v>
      </c>
      <c r="E808" s="275">
        <f>ROUND(BY62,0)</f>
        <v>192285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19370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1319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042*2021*8730*A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042*2021*8740*A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042*2021*8770*A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042*2021*8790*A</v>
      </c>
      <c r="B812" s="275"/>
      <c r="C812" s="277">
        <f>ROUND(CC60,2)</f>
        <v>8.81</v>
      </c>
      <c r="D812" s="275">
        <f>ROUND(CC61,0)</f>
        <v>766217</v>
      </c>
      <c r="E812" s="275">
        <f>ROUND(CC62,0)</f>
        <v>213346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78245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5328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042*2021*9000*A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150.82000000000002</v>
      </c>
      <c r="D815" s="276">
        <f t="shared" si="22"/>
        <v>16010612</v>
      </c>
      <c r="E815" s="276">
        <f t="shared" si="22"/>
        <v>4458010</v>
      </c>
      <c r="F815" s="276">
        <f t="shared" si="22"/>
        <v>0</v>
      </c>
      <c r="G815" s="276">
        <f t="shared" si="22"/>
        <v>0</v>
      </c>
      <c r="H815" s="276">
        <f t="shared" si="22"/>
        <v>0</v>
      </c>
      <c r="I815" s="276">
        <f t="shared" si="22"/>
        <v>0</v>
      </c>
      <c r="J815" s="276">
        <f t="shared" si="22"/>
        <v>1307458</v>
      </c>
      <c r="K815" s="276">
        <f t="shared" si="22"/>
        <v>0</v>
      </c>
      <c r="L815" s="276">
        <f>SUM(L734:L813)+SUM(U734:U813)</f>
        <v>0</v>
      </c>
      <c r="M815" s="276">
        <f>SUM(M734:M813)+SUM(V734:V813)</f>
        <v>0</v>
      </c>
      <c r="N815" s="276">
        <f t="shared" ref="N815:Y815" si="23">SUM(N734:N813)</f>
        <v>38228967</v>
      </c>
      <c r="O815" s="276">
        <f t="shared" si="23"/>
        <v>12901471</v>
      </c>
      <c r="P815" s="276">
        <f t="shared" si="23"/>
        <v>89030</v>
      </c>
      <c r="Q815" s="276">
        <f t="shared" si="23"/>
        <v>16320</v>
      </c>
      <c r="R815" s="276">
        <f t="shared" si="23"/>
        <v>18466</v>
      </c>
      <c r="S815" s="276">
        <f t="shared" si="23"/>
        <v>54964</v>
      </c>
      <c r="T815" s="280">
        <f t="shared" si="23"/>
        <v>45.29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150.82000000000002</v>
      </c>
      <c r="D816" s="276">
        <f>CE61</f>
        <v>16010612</v>
      </c>
      <c r="E816" s="276">
        <f>CE62</f>
        <v>4458010</v>
      </c>
      <c r="F816" s="276">
        <f>CE63</f>
        <v>0</v>
      </c>
      <c r="G816" s="276">
        <f>CE64</f>
        <v>0</v>
      </c>
      <c r="H816" s="279">
        <f>CE65</f>
        <v>0</v>
      </c>
      <c r="I816" s="279">
        <f>CE66</f>
        <v>0</v>
      </c>
      <c r="J816" s="279">
        <f>CE67</f>
        <v>1307458</v>
      </c>
      <c r="K816" s="279">
        <f>CE68</f>
        <v>0</v>
      </c>
      <c r="L816" s="279">
        <f>CE69</f>
        <v>0</v>
      </c>
      <c r="M816" s="279">
        <f>CE70</f>
        <v>0</v>
      </c>
      <c r="N816" s="276">
        <f>CE75</f>
        <v>38228967</v>
      </c>
      <c r="O816" s="276">
        <f>CE73</f>
        <v>12901471</v>
      </c>
      <c r="P816" s="276">
        <f>CE76</f>
        <v>89030</v>
      </c>
      <c r="Q816" s="276">
        <f>CE77</f>
        <v>16320</v>
      </c>
      <c r="R816" s="276">
        <f>CE78</f>
        <v>18466.05</v>
      </c>
      <c r="S816" s="276">
        <f>CE79</f>
        <v>54964</v>
      </c>
      <c r="T816" s="280">
        <f>CE80</f>
        <v>45.29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8625624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16011471</v>
      </c>
      <c r="E817" s="180">
        <f>C379</f>
        <v>4566646</v>
      </c>
      <c r="F817" s="180">
        <f>C380</f>
        <v>773685</v>
      </c>
      <c r="G817" s="240">
        <f>C381</f>
        <v>3252604</v>
      </c>
      <c r="H817" s="240">
        <f>C382</f>
        <v>427991</v>
      </c>
      <c r="I817" s="240">
        <f>C383</f>
        <v>562243</v>
      </c>
      <c r="J817" s="240">
        <f>C384</f>
        <v>1307456</v>
      </c>
      <c r="K817" s="240">
        <f>C385</f>
        <v>88143</v>
      </c>
      <c r="L817" s="240">
        <f>C386+C387+C388+C389</f>
        <v>1455457</v>
      </c>
      <c r="M817" s="240">
        <f>C370</f>
        <v>3519433</v>
      </c>
      <c r="N817" s="180">
        <f>D361</f>
        <v>48073523</v>
      </c>
      <c r="O817" s="180">
        <f>C359</f>
        <v>15235903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35" sqref="C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Shriners Hospitals for Children - Spokane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H-042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911 W 5th Avenue Spokane Washington 99204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'2900 Rocky Point Drive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Tampa FL 33607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H-42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Shriners Hospitals for Children - Spokane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John McCabe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Sharon Russell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Von Chimienti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813-281-8610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813-281-7155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0</v>
      </c>
      <c r="G23" s="21">
        <f>data!D111</f>
        <v>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30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Shriners Hospitals for Children - Spokane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0</v>
      </c>
      <c r="C7" s="48">
        <f>data!B139</f>
        <v>0</v>
      </c>
      <c r="D7" s="48">
        <f>data!B140</f>
        <v>0</v>
      </c>
      <c r="E7" s="48">
        <f>data!B141</f>
        <v>0</v>
      </c>
      <c r="F7" s="48">
        <f>data!B142</f>
        <v>0</v>
      </c>
      <c r="G7" s="48">
        <f>data!B141+data!B142</f>
        <v>0</v>
      </c>
    </row>
    <row r="8" spans="1:13" ht="20.149999999999999" customHeight="1" x14ac:dyDescent="0.35">
      <c r="A8" s="23" t="s">
        <v>297</v>
      </c>
      <c r="B8" s="48">
        <f>data!C138</f>
        <v>92</v>
      </c>
      <c r="C8" s="48">
        <f>data!C139</f>
        <v>709</v>
      </c>
      <c r="D8" s="48">
        <f>data!C140</f>
        <v>8734</v>
      </c>
      <c r="E8" s="48">
        <f>data!C141</f>
        <v>8333872</v>
      </c>
      <c r="F8" s="48">
        <f>data!C142</f>
        <v>14939516</v>
      </c>
      <c r="G8" s="48">
        <f>data!C141+data!C142</f>
        <v>23273388</v>
      </c>
    </row>
    <row r="9" spans="1:13" ht="20.149999999999999" customHeight="1" x14ac:dyDescent="0.35">
      <c r="A9" s="23" t="s">
        <v>1058</v>
      </c>
      <c r="B9" s="48">
        <f>data!D138</f>
        <v>90</v>
      </c>
      <c r="C9" s="48">
        <f>data!D139</f>
        <v>264</v>
      </c>
      <c r="D9" s="48">
        <f>data!D140</f>
        <v>10063</v>
      </c>
      <c r="E9" s="48">
        <f>data!D141</f>
        <v>6902031</v>
      </c>
      <c r="F9" s="48">
        <f>data!D142</f>
        <v>17898104</v>
      </c>
      <c r="G9" s="48">
        <f>data!D141+data!D142</f>
        <v>24800135</v>
      </c>
    </row>
    <row r="10" spans="1:13" ht="20.149999999999999" customHeight="1" x14ac:dyDescent="0.35">
      <c r="A10" s="111" t="s">
        <v>203</v>
      </c>
      <c r="B10" s="48">
        <f>data!E138</f>
        <v>182</v>
      </c>
      <c r="C10" s="48">
        <f>data!E139</f>
        <v>973</v>
      </c>
      <c r="D10" s="48">
        <f>data!E140</f>
        <v>18797</v>
      </c>
      <c r="E10" s="48">
        <f>data!E141</f>
        <v>15235903</v>
      </c>
      <c r="F10" s="48">
        <f>data!E142</f>
        <v>32837620</v>
      </c>
      <c r="G10" s="48">
        <f>data!E141+data!E142</f>
        <v>48073523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9906323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6901722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Shriners Hospitals for Children - Spokane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718899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24307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143948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2107295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109140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1281451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72970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4458010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75851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12292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88143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321607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321607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36069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109568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145637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Shriners Hospitals for Children - Spokane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2862934</v>
      </c>
      <c r="D7" s="21">
        <f>data!C195</f>
        <v>0</v>
      </c>
      <c r="E7" s="21">
        <f>data!D195</f>
        <v>0</v>
      </c>
      <c r="F7" s="21">
        <f>data!E195</f>
        <v>2862934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206831</v>
      </c>
      <c r="D8" s="21">
        <f>data!C196</f>
        <v>0</v>
      </c>
      <c r="E8" s="21">
        <f>data!D196</f>
        <v>0</v>
      </c>
      <c r="F8" s="21">
        <f>data!E196</f>
        <v>206831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21361650</v>
      </c>
      <c r="D9" s="21">
        <f>data!C197</f>
        <v>0</v>
      </c>
      <c r="E9" s="21">
        <f>data!D197</f>
        <v>0</v>
      </c>
      <c r="F9" s="21">
        <f>data!E197</f>
        <v>21361650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2511049</v>
      </c>
      <c r="D10" s="21">
        <f>data!C198</f>
        <v>0</v>
      </c>
      <c r="E10" s="21">
        <f>data!D198</f>
        <v>0</v>
      </c>
      <c r="F10" s="21">
        <f>data!E198</f>
        <v>2511049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8987756</v>
      </c>
      <c r="D12" s="21">
        <f>data!C200</f>
        <v>0</v>
      </c>
      <c r="E12" s="21">
        <f>data!D200</f>
        <v>0</v>
      </c>
      <c r="F12" s="21">
        <f>data!E200</f>
        <v>8987756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35930220</v>
      </c>
      <c r="D16" s="21">
        <f>data!C204</f>
        <v>0</v>
      </c>
      <c r="E16" s="21">
        <f>data!D204</f>
        <v>0</v>
      </c>
      <c r="F16" s="21">
        <f>data!E204</f>
        <v>35930220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171640</v>
      </c>
      <c r="D24" s="21">
        <f>data!C209</f>
        <v>0</v>
      </c>
      <c r="E24" s="21">
        <f>data!D209</f>
        <v>0</v>
      </c>
      <c r="F24" s="21">
        <f>data!E209</f>
        <v>171640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15068198</v>
      </c>
      <c r="D25" s="21">
        <f>data!C210</f>
        <v>0</v>
      </c>
      <c r="E25" s="21">
        <f>data!D210</f>
        <v>0</v>
      </c>
      <c r="F25" s="21">
        <f>data!E210</f>
        <v>15068198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1550688</v>
      </c>
      <c r="D26" s="21">
        <f>data!C211</f>
        <v>0</v>
      </c>
      <c r="E26" s="21">
        <f>data!D211</f>
        <v>0</v>
      </c>
      <c r="F26" s="21">
        <f>data!E211</f>
        <v>1550688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6546809</v>
      </c>
      <c r="D28" s="21">
        <f>data!C213</f>
        <v>0</v>
      </c>
      <c r="E28" s="21">
        <f>data!D213</f>
        <v>0</v>
      </c>
      <c r="F28" s="21">
        <f>data!E213</f>
        <v>6546809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23337335</v>
      </c>
      <c r="D32" s="21">
        <f>data!C217</f>
        <v>0</v>
      </c>
      <c r="E32" s="21">
        <f>data!D217</f>
        <v>0</v>
      </c>
      <c r="F32" s="21">
        <f>data!E217</f>
        <v>23337335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Shriners Hospitals for Children - Spokane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18035945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1172784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14050688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33259417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447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533699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756311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1290010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177173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816255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35542855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Shriners Hospitals for Children - Spokane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16916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4364171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2856981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14275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561545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457964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2557890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2862934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206831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21361650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2511049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8987756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35930220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23337335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12592885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15150775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Shriners Hospitals for Children - Spokane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458589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1483204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850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42822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1000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1986465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13164310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13164310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15150775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Shriners Hospitals for Children - Spokane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15235903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32837620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48073523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34252841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1290010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35542851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12530672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3519433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3519433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16050105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16011471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4566646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773685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3252604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427991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562243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1307456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88143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321607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145637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988213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28445696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-12395591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-12395591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-12395591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Shriners Hospitals for Children - Spokane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1112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17.87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1781102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495932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238185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2515219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2742579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2742579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16219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4011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18466.05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27881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17.87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Shriners Hospitals for Children - Spokane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9.91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2326795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647875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58698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3033368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3320739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8178289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11499028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3997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19340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9.91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Shriners Hospitals for Children - Spokane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1.81</v>
      </c>
      <c r="D74" s="26">
        <f>data!R60</f>
        <v>5.01</v>
      </c>
      <c r="E74" s="26">
        <f>data!S60</f>
        <v>2.0499999999999998</v>
      </c>
      <c r="F74" s="26">
        <f>data!T60</f>
        <v>0</v>
      </c>
      <c r="G74" s="26">
        <f>data!U60</f>
        <v>1.49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181163</v>
      </c>
      <c r="D75" s="14">
        <f>data!R61</f>
        <v>1958871</v>
      </c>
      <c r="E75" s="14">
        <f>data!S61</f>
        <v>106590</v>
      </c>
      <c r="F75" s="14">
        <f>data!T61</f>
        <v>0</v>
      </c>
      <c r="G75" s="14">
        <f>data!U61</f>
        <v>104644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50443</v>
      </c>
      <c r="D76" s="14">
        <f>data!R62</f>
        <v>545430</v>
      </c>
      <c r="E76" s="14">
        <f>data!S62</f>
        <v>29679</v>
      </c>
      <c r="F76" s="14">
        <f>data!T62</f>
        <v>0</v>
      </c>
      <c r="G76" s="14">
        <f>data!U62</f>
        <v>29137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20707</v>
      </c>
      <c r="D81" s="14">
        <f>data!R67</f>
        <v>7769</v>
      </c>
      <c r="E81" s="14">
        <f>data!S67</f>
        <v>0</v>
      </c>
      <c r="F81" s="14">
        <f>data!T67</f>
        <v>0</v>
      </c>
      <c r="G81" s="14">
        <f>data!U67</f>
        <v>6770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252313</v>
      </c>
      <c r="D85" s="14">
        <f>data!R71</f>
        <v>2512070</v>
      </c>
      <c r="E85" s="14">
        <f>data!S71</f>
        <v>136269</v>
      </c>
      <c r="F85" s="14">
        <f>data!T71</f>
        <v>0</v>
      </c>
      <c r="G85" s="14">
        <f>data!U71</f>
        <v>140551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242388</v>
      </c>
      <c r="D88" s="14">
        <f>data!R73</f>
        <v>1020486</v>
      </c>
      <c r="E88" s="14">
        <f>data!S73</f>
        <v>4018878</v>
      </c>
      <c r="F88" s="14">
        <f>data!T73</f>
        <v>0</v>
      </c>
      <c r="G88" s="14">
        <f>data!U73</f>
        <v>57049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878497</v>
      </c>
      <c r="D89" s="14">
        <f>data!R74</f>
        <v>3066481</v>
      </c>
      <c r="E89" s="14">
        <f>data!S74</f>
        <v>1021488</v>
      </c>
      <c r="F89" s="14">
        <f>data!T74</f>
        <v>0</v>
      </c>
      <c r="G89" s="14">
        <f>data!U74</f>
        <v>145991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1120885</v>
      </c>
      <c r="D90" s="14">
        <f>data!R75</f>
        <v>4086967</v>
      </c>
      <c r="E90" s="14">
        <f>data!S75</f>
        <v>5040366</v>
      </c>
      <c r="F90" s="14">
        <f>data!T75</f>
        <v>0</v>
      </c>
      <c r="G90" s="14">
        <f>data!U75</f>
        <v>203040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1410</v>
      </c>
      <c r="D92" s="14">
        <f>data!R76</f>
        <v>529</v>
      </c>
      <c r="E92" s="14">
        <f>data!S76</f>
        <v>0</v>
      </c>
      <c r="F92" s="14">
        <f>data!T76</f>
        <v>0</v>
      </c>
      <c r="G92" s="14">
        <f>data!U76</f>
        <v>461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1.81</v>
      </c>
      <c r="D96" s="84">
        <f>data!R80</f>
        <v>5.01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Shriners Hospitals for Children - Spokane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4.83</v>
      </c>
      <c r="E106" s="26">
        <f>data!Z60</f>
        <v>0</v>
      </c>
      <c r="F106" s="26">
        <f>data!AA60</f>
        <v>0</v>
      </c>
      <c r="G106" s="26">
        <f>data!AB60</f>
        <v>1.7</v>
      </c>
      <c r="H106" s="26">
        <f>data!AC60</f>
        <v>4.37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357962</v>
      </c>
      <c r="E107" s="14">
        <f>data!Z61</f>
        <v>0</v>
      </c>
      <c r="F107" s="14">
        <f>data!AA61</f>
        <v>0</v>
      </c>
      <c r="G107" s="14">
        <f>data!AB61</f>
        <v>268911</v>
      </c>
      <c r="H107" s="14">
        <f>data!AC61</f>
        <v>373848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99671</v>
      </c>
      <c r="E108" s="14">
        <f>data!Z62</f>
        <v>0</v>
      </c>
      <c r="F108" s="14">
        <f>data!AA62</f>
        <v>0</v>
      </c>
      <c r="G108" s="14">
        <f>data!AB62</f>
        <v>74876</v>
      </c>
      <c r="H108" s="14">
        <f>data!AC62</f>
        <v>104095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44938</v>
      </c>
      <c r="E113" s="14">
        <f>data!Z67</f>
        <v>0</v>
      </c>
      <c r="F113" s="14">
        <f>data!AA67</f>
        <v>0</v>
      </c>
      <c r="G113" s="14">
        <f>data!AB67</f>
        <v>4406</v>
      </c>
      <c r="H113" s="14">
        <f>data!AC67</f>
        <v>1513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502571</v>
      </c>
      <c r="E117" s="14">
        <f>data!Z71</f>
        <v>0</v>
      </c>
      <c r="F117" s="14">
        <f>data!AA71</f>
        <v>0</v>
      </c>
      <c r="G117" s="14">
        <f>data!AB71</f>
        <v>348193</v>
      </c>
      <c r="H117" s="14">
        <f>data!AC71</f>
        <v>479456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190398</v>
      </c>
      <c r="E120" s="14">
        <f>data!Z73</f>
        <v>0</v>
      </c>
      <c r="F120" s="14">
        <f>data!AA73</f>
        <v>0</v>
      </c>
      <c r="G120" s="14">
        <f>data!AB73</f>
        <v>970395</v>
      </c>
      <c r="H120" s="14">
        <f>data!AC73</f>
        <v>214995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3832756</v>
      </c>
      <c r="E121" s="14">
        <f>data!Z74</f>
        <v>0</v>
      </c>
      <c r="F121" s="14">
        <f>data!AA74</f>
        <v>0</v>
      </c>
      <c r="G121" s="14">
        <f>data!AB74</f>
        <v>1075618</v>
      </c>
      <c r="H121" s="14">
        <f>data!AC74</f>
        <v>121676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4023154</v>
      </c>
      <c r="E122" s="14">
        <f>data!Z75</f>
        <v>0</v>
      </c>
      <c r="F122" s="14">
        <f>data!AA75</f>
        <v>0</v>
      </c>
      <c r="G122" s="14">
        <f>data!AB75</f>
        <v>2046013</v>
      </c>
      <c r="H122" s="14">
        <f>data!AC75</f>
        <v>336671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3060</v>
      </c>
      <c r="E124" s="14">
        <f>data!Z76</f>
        <v>0</v>
      </c>
      <c r="F124" s="14">
        <f>data!AA76</f>
        <v>0</v>
      </c>
      <c r="G124" s="14">
        <f>data!AB76</f>
        <v>300</v>
      </c>
      <c r="H124" s="14">
        <f>data!AC76</f>
        <v>103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1085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Shriners Hospitals for Children - Spokane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7.24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8.65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625891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762497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174274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212310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93018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132978</v>
      </c>
      <c r="I145" s="14">
        <f>data!AK67</f>
        <v>106030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893183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132978</v>
      </c>
      <c r="I149" s="14">
        <f>data!AK71</f>
        <v>1080837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112701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391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2116368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302727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2229069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303118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6334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9055</v>
      </c>
      <c r="I156" s="14">
        <f>data!AK76</f>
        <v>7220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1417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4716</v>
      </c>
      <c r="I159" s="14">
        <f>data!AK79</f>
        <v>525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Shriners Hospitals for Children - Spokane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Shriners Hospitals for Children - Spokane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16320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10.69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5.23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878764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264291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244684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73589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67715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1123448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405595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10472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4587605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4598077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4611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10.69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Shriners Hospitals for Children - Spokane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89030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7.74</v>
      </c>
      <c r="F234" s="26">
        <f>data!BC60</f>
        <v>0</v>
      </c>
      <c r="G234" s="26">
        <f>data!BD60</f>
        <v>0</v>
      </c>
      <c r="H234" s="26">
        <f>data!BE60</f>
        <v>5.18</v>
      </c>
      <c r="I234" s="26">
        <f>data!BF60</f>
        <v>8.8800000000000008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630762</v>
      </c>
      <c r="F235" s="14">
        <f>data!BC61</f>
        <v>0</v>
      </c>
      <c r="G235" s="14">
        <f>data!BD61</f>
        <v>0</v>
      </c>
      <c r="H235" s="14">
        <f>data!BE61</f>
        <v>442634</v>
      </c>
      <c r="I235" s="14">
        <f>data!BF61</f>
        <v>393105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175630</v>
      </c>
      <c r="F236" s="14">
        <f>data!BC62</f>
        <v>0</v>
      </c>
      <c r="G236" s="14">
        <f>data!BD62</f>
        <v>0</v>
      </c>
      <c r="H236" s="14">
        <f>data!BE62</f>
        <v>123247</v>
      </c>
      <c r="I236" s="14">
        <f>data!BF62</f>
        <v>109457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21133</v>
      </c>
      <c r="D241" s="14">
        <f>data!BA67</f>
        <v>23703</v>
      </c>
      <c r="E241" s="14">
        <f>data!BB67</f>
        <v>26948</v>
      </c>
      <c r="F241" s="14">
        <f>data!BC67</f>
        <v>0</v>
      </c>
      <c r="G241" s="14">
        <f>data!BD67</f>
        <v>3598</v>
      </c>
      <c r="H241" s="14">
        <f>data!BE67</f>
        <v>123241</v>
      </c>
      <c r="I241" s="14">
        <f>data!BF67</f>
        <v>10603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21133</v>
      </c>
      <c r="D245" s="14">
        <f>data!BA71</f>
        <v>23703</v>
      </c>
      <c r="E245" s="14">
        <f>data!BB71</f>
        <v>833340</v>
      </c>
      <c r="F245" s="14">
        <f>data!BC71</f>
        <v>0</v>
      </c>
      <c r="G245" s="14">
        <f>data!BD71</f>
        <v>3598</v>
      </c>
      <c r="H245" s="14">
        <f>data!BE71</f>
        <v>689122</v>
      </c>
      <c r="I245" s="14">
        <f>data!BF71</f>
        <v>513165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1439</v>
      </c>
      <c r="D252" s="85">
        <f>data!BA76</f>
        <v>1614</v>
      </c>
      <c r="E252" s="85">
        <f>data!BB76</f>
        <v>1835</v>
      </c>
      <c r="F252" s="85">
        <f>data!BC76</f>
        <v>0</v>
      </c>
      <c r="G252" s="85">
        <f>data!BD76</f>
        <v>245</v>
      </c>
      <c r="H252" s="85">
        <f>data!BE76</f>
        <v>8392</v>
      </c>
      <c r="I252" s="85">
        <f>data!BF76</f>
        <v>722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12309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Shriners Hospitals for Children - Spokane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Shriners Hospitals for Children - Spokane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29.75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2.21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2729289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187411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759946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52183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196229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6080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3685464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245674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13362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414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Shriners Hospitals for Children - Spokane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2.5</v>
      </c>
      <c r="E330" s="26">
        <f>data!BW60</f>
        <v>0</v>
      </c>
      <c r="F330" s="26">
        <f>data!BX60</f>
        <v>0</v>
      </c>
      <c r="G330" s="26">
        <f>data!BY60</f>
        <v>4.9000000000000004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179288</v>
      </c>
      <c r="E331" s="86">
        <f>data!BW61</f>
        <v>0</v>
      </c>
      <c r="F331" s="86">
        <f>data!BX61</f>
        <v>0</v>
      </c>
      <c r="G331" s="86">
        <f>data!BY61</f>
        <v>690577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49921</v>
      </c>
      <c r="E332" s="86">
        <f>data!BW62</f>
        <v>0</v>
      </c>
      <c r="F332" s="86">
        <f>data!BX62</f>
        <v>0</v>
      </c>
      <c r="G332" s="86">
        <f>data!BY62</f>
        <v>192285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15581</v>
      </c>
      <c r="E337" s="86">
        <f>data!BW67</f>
        <v>0</v>
      </c>
      <c r="F337" s="86">
        <f>data!BX67</f>
        <v>0</v>
      </c>
      <c r="G337" s="86">
        <f>data!BY67</f>
        <v>19370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244790</v>
      </c>
      <c r="E341" s="14">
        <f>data!BW71</f>
        <v>0</v>
      </c>
      <c r="F341" s="14">
        <f>data!BX71</f>
        <v>0</v>
      </c>
      <c r="G341" s="14">
        <f>data!BY71</f>
        <v>902232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1061</v>
      </c>
      <c r="E348" s="85">
        <f>data!BW76</f>
        <v>0</v>
      </c>
      <c r="F348" s="85">
        <f>data!BX76</f>
        <v>0</v>
      </c>
      <c r="G348" s="85">
        <f>data!BY76</f>
        <v>1319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Shriners Hospitals for Children - Spokane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8.8099999999999987</v>
      </c>
      <c r="E362" s="217"/>
      <c r="F362" s="211"/>
      <c r="G362" s="211"/>
      <c r="H362" s="211"/>
      <c r="I362" s="87">
        <f>data!CE60</f>
        <v>150.82000000000002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766217</v>
      </c>
      <c r="E363" s="218"/>
      <c r="F363" s="219"/>
      <c r="G363" s="219"/>
      <c r="H363" s="219"/>
      <c r="I363" s="86">
        <f>data!CE61</f>
        <v>16010612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213346</v>
      </c>
      <c r="E364" s="218"/>
      <c r="F364" s="219"/>
      <c r="G364" s="219"/>
      <c r="H364" s="219"/>
      <c r="I364" s="86">
        <f>data!CE62</f>
        <v>4458010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0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78245</v>
      </c>
      <c r="E369" s="218"/>
      <c r="F369" s="219"/>
      <c r="G369" s="219"/>
      <c r="H369" s="219"/>
      <c r="I369" s="86">
        <f>data!CE67</f>
        <v>1307458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0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1057808</v>
      </c>
      <c r="E373" s="86">
        <f>data!CD71</f>
        <v>0</v>
      </c>
      <c r="F373" s="219"/>
      <c r="G373" s="219"/>
      <c r="H373" s="219"/>
      <c r="I373" s="14">
        <f>data!CE71</f>
        <v>21776080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12901471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25327496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38228967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5328</v>
      </c>
      <c r="E380" s="214"/>
      <c r="F380" s="211"/>
      <c r="G380" s="211"/>
      <c r="H380" s="211"/>
      <c r="I380" s="14">
        <f>data!CE76</f>
        <v>89030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16320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18466.05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54964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45.29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3" transitionEvaluation="1" transitionEntry="1" codeName="Sheet10">
    <pageSetUpPr autoPageBreaks="0" fitToPage="1"/>
  </sheetPr>
  <dimension ref="A1:CF816"/>
  <sheetViews>
    <sheetView showGridLines="0" topLeftCell="A23" zoomScale="75" workbookViewId="0">
      <selection activeCell="E77" sqref="E7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1" t="s">
        <v>1265</v>
      </c>
      <c r="C16" s="235"/>
    </row>
    <row r="17" spans="1:7" ht="12.75" customHeight="1" x14ac:dyDescent="0.35">
      <c r="A17" s="291" t="s">
        <v>1264</v>
      </c>
      <c r="C17" s="286"/>
      <c r="F17" s="236"/>
    </row>
    <row r="18" spans="1:7" ht="12.75" customHeight="1" x14ac:dyDescent="0.35">
      <c r="A18" s="289"/>
      <c r="C18" s="235"/>
    </row>
    <row r="19" spans="1:7" ht="12.75" customHeight="1" x14ac:dyDescent="0.35">
      <c r="C19" s="235"/>
    </row>
    <row r="20" spans="1:7" ht="12.75" customHeight="1" x14ac:dyDescent="0.35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5">
      <c r="A21" s="199"/>
      <c r="C21" s="235"/>
    </row>
    <row r="22" spans="1:7" ht="12.65" customHeight="1" x14ac:dyDescent="0.35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5">
      <c r="A48" s="294" t="s">
        <v>205</v>
      </c>
      <c r="B48" s="298">
        <v>3669892</v>
      </c>
      <c r="C48" s="300">
        <f>ROUND(((B48/CE61)*C61),0)</f>
        <v>0</v>
      </c>
      <c r="D48" s="300">
        <f>ROUND(((B48/CE61)*D61),0)</f>
        <v>0</v>
      </c>
      <c r="E48" s="294">
        <f>ROUND(((B48/CE61)*E61),0)</f>
        <v>419468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583215</v>
      </c>
      <c r="Q48" s="294">
        <f>ROUND(((B48/CE61)*Q61),0)</f>
        <v>48390</v>
      </c>
      <c r="R48" s="294">
        <f>ROUND(((B48/CE61)*R61),0)</f>
        <v>491355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23125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85361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67946</v>
      </c>
      <c r="AC48" s="294">
        <f>ROUND(((B48/CE61)*AC61),0)</f>
        <v>98721</v>
      </c>
      <c r="AD48" s="294">
        <f>ROUND(((B48/CE61)*AD61),0)</f>
        <v>0</v>
      </c>
      <c r="AE48" s="294">
        <f>ROUND(((B48/CE61)*AE61),0)</f>
        <v>97292</v>
      </c>
      <c r="AF48" s="294">
        <f>ROUND(((B48/CE61)*AF61),0)</f>
        <v>0</v>
      </c>
      <c r="AG48" s="294">
        <f>ROUND(((B48/CE61)*AG61),0)</f>
        <v>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214855</v>
      </c>
      <c r="AK48" s="294">
        <f>ROUND(((B48/CE61)*AK61),0)</f>
        <v>177911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0</v>
      </c>
      <c r="AZ48" s="294">
        <f>ROUND(((B48/CE61)*AZ61),0)</f>
        <v>54774</v>
      </c>
      <c r="BA48" s="294">
        <f>ROUND(((B48/CE61)*BA61),0)</f>
        <v>0</v>
      </c>
      <c r="BB48" s="294">
        <f>ROUND(((B48/CE61)*BB61),0)</f>
        <v>140161</v>
      </c>
      <c r="BC48" s="294">
        <f>ROUND(((B48/CE61)*BC61),0)</f>
        <v>0</v>
      </c>
      <c r="BD48" s="294">
        <f>ROUND(((B48/CE61)*BD61),0)</f>
        <v>26673</v>
      </c>
      <c r="BE48" s="294">
        <f>ROUND(((B48/CE61)*BE61),0)</f>
        <v>121747</v>
      </c>
      <c r="BF48" s="294">
        <f>ROUND(((B48/CE61)*BF61),0)</f>
        <v>95501</v>
      </c>
      <c r="BG48" s="294">
        <f>ROUND(((B48/CE61)*BG61),0)</f>
        <v>0</v>
      </c>
      <c r="BH48" s="294">
        <f>ROUND(((B48/CE61)*BH61),0)</f>
        <v>0</v>
      </c>
      <c r="BI48" s="294">
        <f>ROUND(((B48/CE61)*BI61),0)</f>
        <v>0</v>
      </c>
      <c r="BJ48" s="294">
        <f>ROUND(((B48/CE61)*BJ61),0)</f>
        <v>0</v>
      </c>
      <c r="BK48" s="294">
        <f>ROUND(((B48/CE61)*BK61),0)</f>
        <v>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659374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37677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51804</v>
      </c>
      <c r="BW48" s="294">
        <f>ROUND(((B48/CE61)*BW61),0)</f>
        <v>0</v>
      </c>
      <c r="BX48" s="294">
        <f>ROUND(((B48/CE61)*BX61),0)</f>
        <v>0</v>
      </c>
      <c r="BY48" s="294">
        <f>ROUND(((B48/CE61)*BY61),0)</f>
        <v>174540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3669890</v>
      </c>
      <c r="CF48" s="2"/>
    </row>
    <row r="49" spans="1:84" ht="12.65" customHeight="1" x14ac:dyDescent="0.35">
      <c r="A49" s="294" t="s">
        <v>206</v>
      </c>
      <c r="B49" s="294">
        <f>B47+B48</f>
        <v>3669892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5">
      <c r="A52" s="301" t="s">
        <v>208</v>
      </c>
      <c r="B52" s="299">
        <v>1491634</v>
      </c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272623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68715</v>
      </c>
      <c r="Q52" s="294">
        <f>ROUND((B52/(CE76+CF76)*Q76),0)</f>
        <v>23700</v>
      </c>
      <c r="R52" s="294">
        <f>ROUND((B52/(CE76+CF76)*R76),0)</f>
        <v>9060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7749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54141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5043</v>
      </c>
      <c r="AC52" s="294">
        <f>ROUND((B52/(CE76+CF76)*AC76),0)</f>
        <v>1731</v>
      </c>
      <c r="AD52" s="294">
        <f>ROUND((B52/(CE76+CF76)*AD76),0)</f>
        <v>0</v>
      </c>
      <c r="AE52" s="294">
        <f>ROUND((B52/(CE76+CF76)*AE76),0)</f>
        <v>87759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147733</v>
      </c>
      <c r="AK52" s="294">
        <f>ROUND((B52/(CE76+CF76)*AK76),0)</f>
        <v>137530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74043</v>
      </c>
      <c r="AZ52" s="294">
        <f>ROUND((B52/(CE76+CF76)*AZ76),0)</f>
        <v>24188</v>
      </c>
      <c r="BA52" s="294">
        <f>ROUND((B52/(CE76+CF76)*BA76),0)</f>
        <v>27129</v>
      </c>
      <c r="BB52" s="294">
        <f>ROUND((B52/(CE76+CF76)*BB76),0)</f>
        <v>32054</v>
      </c>
      <c r="BC52" s="294">
        <f>ROUND((B52/(CE76+CF76)*BC76),0)</f>
        <v>0</v>
      </c>
      <c r="BD52" s="294">
        <f>ROUND((B52/(CE76+CF76)*BD76),0)</f>
        <v>4118</v>
      </c>
      <c r="BE52" s="294">
        <f>ROUND((B52/(CE76+CF76)*BE76),0)</f>
        <v>141060</v>
      </c>
      <c r="BF52" s="294">
        <f>ROUND((B52/(CE76+CF76)*BF76),0)</f>
        <v>12136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224600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6959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17834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22171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89558</v>
      </c>
      <c r="CD52" s="294"/>
      <c r="CE52" s="294">
        <f>SUM(C52:CD52)</f>
        <v>1491634</v>
      </c>
      <c r="CF52" s="2"/>
    </row>
    <row r="53" spans="1:84" ht="12.65" customHeight="1" x14ac:dyDescent="0.35">
      <c r="A53" s="294" t="s">
        <v>206</v>
      </c>
      <c r="B53" s="294">
        <f>B51+B52</f>
        <v>1491634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/>
      <c r="D59" s="299"/>
      <c r="E59" s="299">
        <v>752</v>
      </c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3030</v>
      </c>
      <c r="AZ59" s="185">
        <v>10617</v>
      </c>
      <c r="BA59" s="248"/>
      <c r="BB59" s="248"/>
      <c r="BC59" s="248"/>
      <c r="BD59" s="248"/>
      <c r="BE59" s="185">
        <v>88741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/>
      <c r="D60" s="187"/>
      <c r="E60" s="187">
        <v>17.760000000000002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9.65</v>
      </c>
      <c r="Q60" s="221">
        <v>1.94</v>
      </c>
      <c r="R60" s="221">
        <v>4.95</v>
      </c>
      <c r="S60" s="221"/>
      <c r="T60" s="221"/>
      <c r="U60" s="221">
        <v>1.17</v>
      </c>
      <c r="V60" s="221"/>
      <c r="W60" s="221"/>
      <c r="X60" s="221"/>
      <c r="Y60" s="221">
        <v>4.62</v>
      </c>
      <c r="Z60" s="221"/>
      <c r="AA60" s="221"/>
      <c r="AB60" s="221">
        <v>1.76</v>
      </c>
      <c r="AC60" s="221">
        <v>4.41</v>
      </c>
      <c r="AD60" s="221"/>
      <c r="AE60" s="221">
        <v>4.3499999999999996</v>
      </c>
      <c r="AF60" s="221"/>
      <c r="AG60" s="221"/>
      <c r="AH60" s="221"/>
      <c r="AI60" s="221"/>
      <c r="AJ60" s="221">
        <v>12.09</v>
      </c>
      <c r="AK60" s="221">
        <v>7.81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6.83</v>
      </c>
      <c r="BC60" s="221"/>
      <c r="BD60" s="221">
        <v>2.06</v>
      </c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304" t="s">
        <v>221</v>
      </c>
      <c r="CE60" s="306">
        <f t="shared" ref="CE60:CE70" si="0">SUM(C60:CD60)</f>
        <v>79.400000000000006</v>
      </c>
      <c r="CF60" s="2"/>
    </row>
    <row r="61" spans="1:84" ht="12.65" customHeight="1" x14ac:dyDescent="0.35">
      <c r="A61" s="301" t="s">
        <v>235</v>
      </c>
      <c r="B61" s="294"/>
      <c r="C61" s="299"/>
      <c r="D61" s="299"/>
      <c r="E61" s="299">
        <v>1644608</v>
      </c>
      <c r="F61" s="185"/>
      <c r="G61" s="299"/>
      <c r="H61" s="299"/>
      <c r="I61" s="185"/>
      <c r="J61" s="185"/>
      <c r="K61" s="185"/>
      <c r="L61" s="185"/>
      <c r="M61" s="299"/>
      <c r="N61" s="299"/>
      <c r="O61" s="299"/>
      <c r="P61" s="185">
        <v>2286610</v>
      </c>
      <c r="Q61" s="185">
        <v>189722</v>
      </c>
      <c r="R61" s="185">
        <v>1926454</v>
      </c>
      <c r="S61" s="185"/>
      <c r="T61" s="185"/>
      <c r="U61" s="185">
        <v>90665</v>
      </c>
      <c r="V61" s="185"/>
      <c r="W61" s="185"/>
      <c r="X61" s="185"/>
      <c r="Y61" s="185">
        <v>334676</v>
      </c>
      <c r="Z61" s="185"/>
      <c r="AA61" s="185"/>
      <c r="AB61" s="185">
        <v>266397</v>
      </c>
      <c r="AC61" s="185">
        <v>387056</v>
      </c>
      <c r="AD61" s="185"/>
      <c r="AE61" s="185">
        <v>381454</v>
      </c>
      <c r="AF61" s="185"/>
      <c r="AG61" s="185"/>
      <c r="AH61" s="185"/>
      <c r="AI61" s="185"/>
      <c r="AJ61" s="185">
        <v>842383</v>
      </c>
      <c r="AK61" s="185">
        <v>697536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214754</v>
      </c>
      <c r="BA61" s="185"/>
      <c r="BB61" s="185">
        <v>549528</v>
      </c>
      <c r="BC61" s="185"/>
      <c r="BD61" s="185">
        <v>104576</v>
      </c>
      <c r="BE61" s="185">
        <v>477334</v>
      </c>
      <c r="BF61" s="185">
        <v>374431</v>
      </c>
      <c r="BG61" s="185"/>
      <c r="BH61" s="185"/>
      <c r="BI61" s="185"/>
      <c r="BJ61" s="185"/>
      <c r="BK61" s="185"/>
      <c r="BL61" s="185"/>
      <c r="BM61" s="185"/>
      <c r="BN61" s="185">
        <v>2585206</v>
      </c>
      <c r="BO61" s="185"/>
      <c r="BP61" s="185"/>
      <c r="BQ61" s="185"/>
      <c r="BR61" s="185">
        <v>147722</v>
      </c>
      <c r="BS61" s="185"/>
      <c r="BT61" s="185"/>
      <c r="BU61" s="185"/>
      <c r="BV61" s="185">
        <v>203107</v>
      </c>
      <c r="BW61" s="185"/>
      <c r="BX61" s="185"/>
      <c r="BY61" s="185">
        <v>684319</v>
      </c>
      <c r="BZ61" s="185"/>
      <c r="CA61" s="185"/>
      <c r="CB61" s="185"/>
      <c r="CC61" s="185"/>
      <c r="CD61" s="304" t="s">
        <v>221</v>
      </c>
      <c r="CE61" s="294">
        <f t="shared" si="0"/>
        <v>14388538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419468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583215</v>
      </c>
      <c r="Q62" s="294">
        <f t="shared" si="1"/>
        <v>48390</v>
      </c>
      <c r="R62" s="294">
        <f t="shared" si="1"/>
        <v>491355</v>
      </c>
      <c r="S62" s="294">
        <f t="shared" si="1"/>
        <v>0</v>
      </c>
      <c r="T62" s="294">
        <f t="shared" si="1"/>
        <v>0</v>
      </c>
      <c r="U62" s="294">
        <f t="shared" si="1"/>
        <v>23125</v>
      </c>
      <c r="V62" s="294">
        <f t="shared" si="1"/>
        <v>0</v>
      </c>
      <c r="W62" s="294">
        <f t="shared" si="1"/>
        <v>0</v>
      </c>
      <c r="X62" s="294">
        <f t="shared" si="1"/>
        <v>0</v>
      </c>
      <c r="Y62" s="294">
        <f t="shared" si="1"/>
        <v>85361</v>
      </c>
      <c r="Z62" s="294">
        <f t="shared" si="1"/>
        <v>0</v>
      </c>
      <c r="AA62" s="294">
        <f t="shared" si="1"/>
        <v>0</v>
      </c>
      <c r="AB62" s="294">
        <f t="shared" si="1"/>
        <v>67946</v>
      </c>
      <c r="AC62" s="294">
        <f t="shared" si="1"/>
        <v>98721</v>
      </c>
      <c r="AD62" s="294">
        <f t="shared" si="1"/>
        <v>0</v>
      </c>
      <c r="AE62" s="294">
        <f t="shared" si="1"/>
        <v>97292</v>
      </c>
      <c r="AF62" s="294">
        <f t="shared" si="1"/>
        <v>0</v>
      </c>
      <c r="AG62" s="294">
        <f t="shared" si="1"/>
        <v>0</v>
      </c>
      <c r="AH62" s="294">
        <f t="shared" si="1"/>
        <v>0</v>
      </c>
      <c r="AI62" s="294">
        <f t="shared" si="1"/>
        <v>0</v>
      </c>
      <c r="AJ62" s="294">
        <f t="shared" si="1"/>
        <v>214855</v>
      </c>
      <c r="AK62" s="294">
        <f t="shared" si="1"/>
        <v>177911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0</v>
      </c>
      <c r="AZ62" s="294">
        <f>ROUND(AZ47+AZ48,0)</f>
        <v>54774</v>
      </c>
      <c r="BA62" s="294">
        <f>ROUND(BA47+BA48,0)</f>
        <v>0</v>
      </c>
      <c r="BB62" s="294">
        <f t="shared" si="1"/>
        <v>140161</v>
      </c>
      <c r="BC62" s="294">
        <f t="shared" si="1"/>
        <v>0</v>
      </c>
      <c r="BD62" s="294">
        <f t="shared" si="1"/>
        <v>26673</v>
      </c>
      <c r="BE62" s="294">
        <f t="shared" si="1"/>
        <v>121747</v>
      </c>
      <c r="BF62" s="294">
        <f t="shared" si="1"/>
        <v>95501</v>
      </c>
      <c r="BG62" s="294">
        <f t="shared" si="1"/>
        <v>0</v>
      </c>
      <c r="BH62" s="294">
        <f t="shared" si="1"/>
        <v>0</v>
      </c>
      <c r="BI62" s="294">
        <f t="shared" si="1"/>
        <v>0</v>
      </c>
      <c r="BJ62" s="294">
        <f t="shared" si="1"/>
        <v>0</v>
      </c>
      <c r="BK62" s="294">
        <f t="shared" si="1"/>
        <v>0</v>
      </c>
      <c r="BL62" s="294">
        <f t="shared" si="1"/>
        <v>0</v>
      </c>
      <c r="BM62" s="294">
        <f t="shared" si="1"/>
        <v>0</v>
      </c>
      <c r="BN62" s="294">
        <f t="shared" si="1"/>
        <v>659374</v>
      </c>
      <c r="BO62" s="294">
        <f t="shared" ref="BO62:CC62" si="2">ROUND(BO47+BO48,0)</f>
        <v>0</v>
      </c>
      <c r="BP62" s="294">
        <f t="shared" si="2"/>
        <v>0</v>
      </c>
      <c r="BQ62" s="294">
        <f t="shared" si="2"/>
        <v>0</v>
      </c>
      <c r="BR62" s="294">
        <f t="shared" si="2"/>
        <v>37677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51804</v>
      </c>
      <c r="BW62" s="294">
        <f t="shared" si="2"/>
        <v>0</v>
      </c>
      <c r="BX62" s="294">
        <f t="shared" si="2"/>
        <v>0</v>
      </c>
      <c r="BY62" s="294">
        <f t="shared" si="2"/>
        <v>174540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0</v>
      </c>
      <c r="CD62" s="304" t="s">
        <v>221</v>
      </c>
      <c r="CE62" s="294">
        <f t="shared" si="0"/>
        <v>3669890</v>
      </c>
      <c r="CF62" s="2"/>
    </row>
    <row r="63" spans="1:84" ht="12.65" customHeight="1" x14ac:dyDescent="0.35">
      <c r="A63" s="301" t="s">
        <v>236</v>
      </c>
      <c r="B63" s="294"/>
      <c r="C63" s="299"/>
      <c r="D63" s="299"/>
      <c r="E63" s="299"/>
      <c r="F63" s="185"/>
      <c r="G63" s="299"/>
      <c r="H63" s="299"/>
      <c r="I63" s="185"/>
      <c r="J63" s="185"/>
      <c r="K63" s="185"/>
      <c r="L63" s="185"/>
      <c r="M63" s="299"/>
      <c r="N63" s="299"/>
      <c r="O63" s="299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4" t="s">
        <v>221</v>
      </c>
      <c r="CE63" s="294">
        <f t="shared" si="0"/>
        <v>0</v>
      </c>
      <c r="CF63" s="2"/>
    </row>
    <row r="64" spans="1:84" ht="12.65" customHeight="1" x14ac:dyDescent="0.35">
      <c r="A64" s="301" t="s">
        <v>237</v>
      </c>
      <c r="B64" s="294"/>
      <c r="C64" s="299"/>
      <c r="D64" s="299"/>
      <c r="E64" s="185"/>
      <c r="F64" s="185"/>
      <c r="G64" s="299"/>
      <c r="H64" s="299"/>
      <c r="I64" s="185"/>
      <c r="J64" s="185"/>
      <c r="K64" s="185"/>
      <c r="L64" s="185"/>
      <c r="M64" s="299"/>
      <c r="N64" s="299"/>
      <c r="O64" s="299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304" t="s">
        <v>221</v>
      </c>
      <c r="CE64" s="294">
        <f t="shared" si="0"/>
        <v>0</v>
      </c>
      <c r="CF64" s="2"/>
    </row>
    <row r="65" spans="1:84" ht="12.65" customHeight="1" x14ac:dyDescent="0.35">
      <c r="A65" s="301" t="s">
        <v>238</v>
      </c>
      <c r="B65" s="294"/>
      <c r="C65" s="299"/>
      <c r="D65" s="299"/>
      <c r="E65" s="299"/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4" t="s">
        <v>221</v>
      </c>
      <c r="CE65" s="294">
        <f t="shared" si="0"/>
        <v>0</v>
      </c>
      <c r="CF65" s="2"/>
    </row>
    <row r="66" spans="1:84" ht="12.65" customHeight="1" x14ac:dyDescent="0.35">
      <c r="A66" s="301" t="s">
        <v>239</v>
      </c>
      <c r="B66" s="294"/>
      <c r="C66" s="299"/>
      <c r="D66" s="299"/>
      <c r="E66" s="299"/>
      <c r="F66" s="299"/>
      <c r="G66" s="299"/>
      <c r="H66" s="299"/>
      <c r="I66" s="299"/>
      <c r="J66" s="299"/>
      <c r="K66" s="185"/>
      <c r="L66" s="185"/>
      <c r="M66" s="299"/>
      <c r="N66" s="299"/>
      <c r="O66" s="185"/>
      <c r="P66" s="185"/>
      <c r="Q66" s="185"/>
      <c r="R66" s="185"/>
      <c r="S66" s="299"/>
      <c r="T66" s="299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304" t="s">
        <v>221</v>
      </c>
      <c r="CE66" s="294">
        <f t="shared" si="0"/>
        <v>0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272623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68715</v>
      </c>
      <c r="Q67" s="294">
        <f t="shared" si="3"/>
        <v>23700</v>
      </c>
      <c r="R67" s="294">
        <f t="shared" si="3"/>
        <v>9060</v>
      </c>
      <c r="S67" s="294">
        <f t="shared" si="3"/>
        <v>0</v>
      </c>
      <c r="T67" s="294">
        <f t="shared" si="3"/>
        <v>0</v>
      </c>
      <c r="U67" s="294">
        <f t="shared" si="3"/>
        <v>7749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54141</v>
      </c>
      <c r="Z67" s="294">
        <f t="shared" si="3"/>
        <v>0</v>
      </c>
      <c r="AA67" s="294">
        <f t="shared" si="3"/>
        <v>0</v>
      </c>
      <c r="AB67" s="294">
        <f t="shared" si="3"/>
        <v>5043</v>
      </c>
      <c r="AC67" s="294">
        <f t="shared" si="3"/>
        <v>1731</v>
      </c>
      <c r="AD67" s="294">
        <f t="shared" si="3"/>
        <v>0</v>
      </c>
      <c r="AE67" s="294">
        <f t="shared" si="3"/>
        <v>87759</v>
      </c>
      <c r="AF67" s="294">
        <f t="shared" si="3"/>
        <v>0</v>
      </c>
      <c r="AG67" s="294">
        <f t="shared" si="3"/>
        <v>0</v>
      </c>
      <c r="AH67" s="294">
        <f t="shared" si="3"/>
        <v>0</v>
      </c>
      <c r="AI67" s="294">
        <f t="shared" si="3"/>
        <v>0</v>
      </c>
      <c r="AJ67" s="294">
        <f t="shared" si="3"/>
        <v>147733</v>
      </c>
      <c r="AK67" s="294">
        <f t="shared" si="3"/>
        <v>137530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74043</v>
      </c>
      <c r="AZ67" s="294">
        <f>ROUND(AZ51+AZ52,0)</f>
        <v>24188</v>
      </c>
      <c r="BA67" s="294">
        <f>ROUND(BA51+BA52,0)</f>
        <v>27129</v>
      </c>
      <c r="BB67" s="294">
        <f t="shared" si="3"/>
        <v>32054</v>
      </c>
      <c r="BC67" s="294">
        <f t="shared" si="3"/>
        <v>0</v>
      </c>
      <c r="BD67" s="294">
        <f t="shared" si="3"/>
        <v>4118</v>
      </c>
      <c r="BE67" s="294">
        <f t="shared" si="3"/>
        <v>141060</v>
      </c>
      <c r="BF67" s="294">
        <f t="shared" si="3"/>
        <v>12136</v>
      </c>
      <c r="BG67" s="294">
        <f t="shared" si="3"/>
        <v>0</v>
      </c>
      <c r="BH67" s="294">
        <f t="shared" si="3"/>
        <v>0</v>
      </c>
      <c r="BI67" s="294">
        <f t="shared" si="3"/>
        <v>0</v>
      </c>
      <c r="BJ67" s="294">
        <f t="shared" si="3"/>
        <v>0</v>
      </c>
      <c r="BK67" s="294">
        <f t="shared" si="3"/>
        <v>0</v>
      </c>
      <c r="BL67" s="294">
        <f t="shared" si="3"/>
        <v>0</v>
      </c>
      <c r="BM67" s="294">
        <f t="shared" si="3"/>
        <v>0</v>
      </c>
      <c r="BN67" s="294">
        <f t="shared" si="3"/>
        <v>224600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6959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17834</v>
      </c>
      <c r="BW67" s="294">
        <f t="shared" si="4"/>
        <v>0</v>
      </c>
      <c r="BX67" s="294">
        <f t="shared" si="4"/>
        <v>0</v>
      </c>
      <c r="BY67" s="294">
        <f t="shared" si="4"/>
        <v>22171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89558</v>
      </c>
      <c r="CD67" s="304" t="s">
        <v>221</v>
      </c>
      <c r="CE67" s="294">
        <f t="shared" si="0"/>
        <v>1491634</v>
      </c>
      <c r="CF67" s="2"/>
    </row>
    <row r="68" spans="1:84" ht="12.65" customHeight="1" x14ac:dyDescent="0.35">
      <c r="A68" s="301" t="s">
        <v>240</v>
      </c>
      <c r="B68" s="294"/>
      <c r="C68" s="299"/>
      <c r="D68" s="299"/>
      <c r="E68" s="299"/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4" t="s">
        <v>221</v>
      </c>
      <c r="CE68" s="294">
        <f t="shared" si="0"/>
        <v>0</v>
      </c>
      <c r="CF68" s="2"/>
    </row>
    <row r="69" spans="1:84" ht="12.65" customHeight="1" x14ac:dyDescent="0.35">
      <c r="A69" s="301" t="s">
        <v>241</v>
      </c>
      <c r="B69" s="294"/>
      <c r="C69" s="299"/>
      <c r="D69" s="299"/>
      <c r="E69" s="185"/>
      <c r="F69" s="185"/>
      <c r="G69" s="299"/>
      <c r="H69" s="299"/>
      <c r="I69" s="185"/>
      <c r="J69" s="185"/>
      <c r="K69" s="185"/>
      <c r="L69" s="185"/>
      <c r="M69" s="299"/>
      <c r="N69" s="299"/>
      <c r="O69" s="299"/>
      <c r="P69" s="185"/>
      <c r="Q69" s="185"/>
      <c r="R69" s="224"/>
      <c r="S69" s="185"/>
      <c r="T69" s="299"/>
      <c r="U69" s="185"/>
      <c r="V69" s="185"/>
      <c r="W69" s="299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299"/>
      <c r="AP69" s="185"/>
      <c r="AQ69" s="299"/>
      <c r="AR69" s="299"/>
      <c r="AS69" s="299"/>
      <c r="AT69" s="299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307"/>
      <c r="CE69" s="294">
        <f t="shared" si="0"/>
        <v>0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/>
      <c r="CE70" s="294">
        <f t="shared" si="0"/>
        <v>0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2336699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2938540</v>
      </c>
      <c r="Q71" s="294">
        <f t="shared" si="5"/>
        <v>261812</v>
      </c>
      <c r="R71" s="294">
        <f t="shared" si="5"/>
        <v>2426869</v>
      </c>
      <c r="S71" s="294">
        <f t="shared" si="5"/>
        <v>0</v>
      </c>
      <c r="T71" s="294">
        <f t="shared" si="5"/>
        <v>0</v>
      </c>
      <c r="U71" s="294">
        <f t="shared" si="5"/>
        <v>121539</v>
      </c>
      <c r="V71" s="294">
        <f t="shared" si="5"/>
        <v>0</v>
      </c>
      <c r="W71" s="294">
        <f t="shared" si="5"/>
        <v>0</v>
      </c>
      <c r="X71" s="294">
        <f t="shared" si="5"/>
        <v>0</v>
      </c>
      <c r="Y71" s="294">
        <f t="shared" si="5"/>
        <v>474178</v>
      </c>
      <c r="Z71" s="294">
        <f t="shared" si="5"/>
        <v>0</v>
      </c>
      <c r="AA71" s="294">
        <f t="shared" si="5"/>
        <v>0</v>
      </c>
      <c r="AB71" s="294">
        <f t="shared" si="5"/>
        <v>339386</v>
      </c>
      <c r="AC71" s="294">
        <f t="shared" si="5"/>
        <v>487508</v>
      </c>
      <c r="AD71" s="294">
        <f t="shared" si="5"/>
        <v>0</v>
      </c>
      <c r="AE71" s="294">
        <f t="shared" si="5"/>
        <v>566505</v>
      </c>
      <c r="AF71" s="294">
        <f t="shared" si="5"/>
        <v>0</v>
      </c>
      <c r="AG71" s="294">
        <f t="shared" si="5"/>
        <v>0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1204971</v>
      </c>
      <c r="AK71" s="294">
        <f t="shared" si="6"/>
        <v>1012977</v>
      </c>
      <c r="AL71" s="294">
        <f t="shared" si="6"/>
        <v>0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74043</v>
      </c>
      <c r="AZ71" s="294">
        <f t="shared" si="6"/>
        <v>293716</v>
      </c>
      <c r="BA71" s="294">
        <f t="shared" si="6"/>
        <v>27129</v>
      </c>
      <c r="BB71" s="294">
        <f t="shared" si="6"/>
        <v>721743</v>
      </c>
      <c r="BC71" s="294">
        <f t="shared" si="6"/>
        <v>0</v>
      </c>
      <c r="BD71" s="294">
        <f t="shared" si="6"/>
        <v>135367</v>
      </c>
      <c r="BE71" s="294">
        <f t="shared" si="6"/>
        <v>740141</v>
      </c>
      <c r="BF71" s="294">
        <f t="shared" si="6"/>
        <v>482068</v>
      </c>
      <c r="BG71" s="294">
        <f t="shared" si="6"/>
        <v>0</v>
      </c>
      <c r="BH71" s="294">
        <f t="shared" si="6"/>
        <v>0</v>
      </c>
      <c r="BI71" s="294">
        <f t="shared" si="6"/>
        <v>0</v>
      </c>
      <c r="BJ71" s="294">
        <f t="shared" si="6"/>
        <v>0</v>
      </c>
      <c r="BK71" s="294">
        <f t="shared" si="6"/>
        <v>0</v>
      </c>
      <c r="BL71" s="294">
        <f t="shared" si="6"/>
        <v>0</v>
      </c>
      <c r="BM71" s="294">
        <f t="shared" si="6"/>
        <v>0</v>
      </c>
      <c r="BN71" s="294">
        <f t="shared" si="6"/>
        <v>3469180</v>
      </c>
      <c r="BO71" s="294">
        <f t="shared" si="6"/>
        <v>0</v>
      </c>
      <c r="BP71" s="294">
        <f t="shared" ref="BP71:CC71" si="7">SUM(BP61:BP69)-BP70</f>
        <v>0</v>
      </c>
      <c r="BQ71" s="294">
        <f t="shared" si="7"/>
        <v>0</v>
      </c>
      <c r="BR71" s="294">
        <f t="shared" si="7"/>
        <v>192358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272745</v>
      </c>
      <c r="BW71" s="294">
        <f t="shared" si="7"/>
        <v>0</v>
      </c>
      <c r="BX71" s="294">
        <f t="shared" si="7"/>
        <v>0</v>
      </c>
      <c r="BY71" s="294">
        <f t="shared" si="7"/>
        <v>881030</v>
      </c>
      <c r="BZ71" s="294">
        <f t="shared" si="7"/>
        <v>0</v>
      </c>
      <c r="CA71" s="294">
        <f t="shared" si="7"/>
        <v>0</v>
      </c>
      <c r="CB71" s="294">
        <f t="shared" si="7"/>
        <v>0</v>
      </c>
      <c r="CC71" s="294">
        <f t="shared" si="7"/>
        <v>89558</v>
      </c>
      <c r="CD71" s="300">
        <f>CD69-CD70</f>
        <v>0</v>
      </c>
      <c r="CE71" s="294">
        <f>SUM(CE61:CE69)-CE70</f>
        <v>19550062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5">
      <c r="A73" s="301" t="s">
        <v>245</v>
      </c>
      <c r="B73" s="294"/>
      <c r="C73" s="299"/>
      <c r="D73" s="299"/>
      <c r="E73" s="185">
        <v>1817840</v>
      </c>
      <c r="F73" s="185"/>
      <c r="G73" s="299"/>
      <c r="H73" s="299"/>
      <c r="I73" s="185"/>
      <c r="J73" s="185"/>
      <c r="K73" s="185"/>
      <c r="L73" s="185"/>
      <c r="M73" s="299"/>
      <c r="N73" s="299"/>
      <c r="O73" s="299"/>
      <c r="P73" s="185">
        <v>2903757</v>
      </c>
      <c r="Q73" s="185">
        <v>216125</v>
      </c>
      <c r="R73" s="185">
        <v>906080</v>
      </c>
      <c r="S73" s="185">
        <f>185190+2945189</f>
        <v>3130379</v>
      </c>
      <c r="T73" s="185"/>
      <c r="U73" s="185">
        <v>58585</v>
      </c>
      <c r="V73" s="185"/>
      <c r="W73" s="185"/>
      <c r="X73" s="185"/>
      <c r="Y73" s="185">
        <v>158394</v>
      </c>
      <c r="Z73" s="185"/>
      <c r="AA73" s="185"/>
      <c r="AB73" s="185">
        <v>693810</v>
      </c>
      <c r="AC73" s="185">
        <v>352700</v>
      </c>
      <c r="AD73" s="185"/>
      <c r="AE73" s="185">
        <v>89121</v>
      </c>
      <c r="AF73" s="185"/>
      <c r="AG73" s="185"/>
      <c r="AH73" s="185"/>
      <c r="AI73" s="185"/>
      <c r="AJ73" s="185">
        <v>14881</v>
      </c>
      <c r="AK73" s="185">
        <v>0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10341672</v>
      </c>
      <c r="CF73" s="2"/>
    </row>
    <row r="74" spans="1:84" ht="12.65" customHeight="1" x14ac:dyDescent="0.35">
      <c r="A74" s="301" t="s">
        <v>246</v>
      </c>
      <c r="B74" s="294"/>
      <c r="C74" s="299"/>
      <c r="D74" s="299"/>
      <c r="E74" s="185"/>
      <c r="F74" s="185"/>
      <c r="G74" s="299"/>
      <c r="H74" s="299"/>
      <c r="I74" s="299"/>
      <c r="J74" s="185"/>
      <c r="K74" s="185"/>
      <c r="L74" s="185"/>
      <c r="M74" s="299"/>
      <c r="N74" s="299"/>
      <c r="O74" s="299"/>
      <c r="P74" s="185">
        <v>7415501</v>
      </c>
      <c r="Q74" s="185">
        <v>802956</v>
      </c>
      <c r="R74" s="185">
        <v>2778952</v>
      </c>
      <c r="S74" s="185">
        <f>138770+681844</f>
        <v>820614</v>
      </c>
      <c r="T74" s="185"/>
      <c r="U74" s="185">
        <v>92520</v>
      </c>
      <c r="V74" s="185"/>
      <c r="W74" s="185"/>
      <c r="X74" s="185"/>
      <c r="Y74" s="185">
        <v>3019566</v>
      </c>
      <c r="Z74" s="185"/>
      <c r="AA74" s="185"/>
      <c r="AB74" s="185">
        <v>836853</v>
      </c>
      <c r="AC74" s="185">
        <v>151563</v>
      </c>
      <c r="AD74" s="185"/>
      <c r="AE74" s="185">
        <v>936608</v>
      </c>
      <c r="AF74" s="185"/>
      <c r="AG74" s="185"/>
      <c r="AH74" s="185"/>
      <c r="AI74" s="185"/>
      <c r="AJ74" s="185">
        <v>3490551</v>
      </c>
      <c r="AK74" s="185">
        <v>180523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20526207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1817840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10319258</v>
      </c>
      <c r="Q75" s="294">
        <f t="shared" si="9"/>
        <v>1019081</v>
      </c>
      <c r="R75" s="294">
        <f t="shared" si="9"/>
        <v>3685032</v>
      </c>
      <c r="S75" s="294">
        <f t="shared" si="9"/>
        <v>3950993</v>
      </c>
      <c r="T75" s="294">
        <f t="shared" si="9"/>
        <v>0</v>
      </c>
      <c r="U75" s="294">
        <f t="shared" si="9"/>
        <v>151105</v>
      </c>
      <c r="V75" s="294">
        <f t="shared" si="9"/>
        <v>0</v>
      </c>
      <c r="W75" s="294">
        <f t="shared" si="9"/>
        <v>0</v>
      </c>
      <c r="X75" s="294">
        <f t="shared" si="9"/>
        <v>0</v>
      </c>
      <c r="Y75" s="294">
        <f t="shared" si="9"/>
        <v>3177960</v>
      </c>
      <c r="Z75" s="294">
        <f t="shared" si="9"/>
        <v>0</v>
      </c>
      <c r="AA75" s="294">
        <f t="shared" si="9"/>
        <v>0</v>
      </c>
      <c r="AB75" s="294">
        <f t="shared" si="9"/>
        <v>1530663</v>
      </c>
      <c r="AC75" s="294">
        <f t="shared" si="9"/>
        <v>504263</v>
      </c>
      <c r="AD75" s="294">
        <f t="shared" si="9"/>
        <v>0</v>
      </c>
      <c r="AE75" s="294">
        <f t="shared" si="9"/>
        <v>1025729</v>
      </c>
      <c r="AF75" s="294">
        <f t="shared" si="9"/>
        <v>0</v>
      </c>
      <c r="AG75" s="294">
        <f t="shared" si="9"/>
        <v>0</v>
      </c>
      <c r="AH75" s="294">
        <f t="shared" si="9"/>
        <v>0</v>
      </c>
      <c r="AI75" s="294">
        <f t="shared" si="9"/>
        <v>0</v>
      </c>
      <c r="AJ75" s="294">
        <f t="shared" si="9"/>
        <v>3505432</v>
      </c>
      <c r="AK75" s="294">
        <f t="shared" si="9"/>
        <v>180523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30867879</v>
      </c>
      <c r="CF75" s="2"/>
    </row>
    <row r="76" spans="1:84" ht="12.65" customHeight="1" x14ac:dyDescent="0.35">
      <c r="A76" s="301" t="s">
        <v>248</v>
      </c>
      <c r="B76" s="294"/>
      <c r="C76" s="299"/>
      <c r="D76" s="299"/>
      <c r="E76" s="185">
        <v>16219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/>
      <c r="P76" s="185">
        <v>4088</v>
      </c>
      <c r="Q76" s="185">
        <v>1410</v>
      </c>
      <c r="R76" s="185">
        <v>539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8789</v>
      </c>
      <c r="AK76" s="185">
        <v>8182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4405</v>
      </c>
      <c r="AZ76" s="185">
        <v>1439</v>
      </c>
      <c r="BA76" s="185">
        <v>1614</v>
      </c>
      <c r="BB76" s="185">
        <v>1907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v>13362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1319</v>
      </c>
      <c r="BZ76" s="185"/>
      <c r="CA76" s="185"/>
      <c r="CB76" s="185"/>
      <c r="CC76" s="185">
        <v>5328</v>
      </c>
      <c r="CD76" s="304" t="s">
        <v>221</v>
      </c>
      <c r="CE76" s="294">
        <f t="shared" si="8"/>
        <v>88741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/>
      <c r="D77" s="299"/>
      <c r="E77" s="299">
        <v>3030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3030</v>
      </c>
      <c r="CF77" s="294">
        <f>AY59-CE77</f>
        <v>0</v>
      </c>
    </row>
    <row r="78" spans="1:84" ht="12.65" customHeight="1" x14ac:dyDescent="0.35">
      <c r="A78" s="301" t="s">
        <v>250</v>
      </c>
      <c r="B78" s="294"/>
      <c r="C78" s="299"/>
      <c r="D78" s="299"/>
      <c r="E78" s="299">
        <v>0</v>
      </c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>
        <v>4088</v>
      </c>
      <c r="Q78" s="299">
        <v>1410</v>
      </c>
      <c r="R78" s="299">
        <v>539</v>
      </c>
      <c r="S78" s="299"/>
      <c r="T78" s="299"/>
      <c r="U78" s="299">
        <v>461</v>
      </c>
      <c r="V78" s="299"/>
      <c r="W78" s="299"/>
      <c r="X78" s="299"/>
      <c r="Y78" s="299">
        <v>3221</v>
      </c>
      <c r="Z78" s="299"/>
      <c r="AA78" s="299"/>
      <c r="AB78" s="299">
        <v>300</v>
      </c>
      <c r="AC78" s="299">
        <v>103</v>
      </c>
      <c r="AD78" s="299"/>
      <c r="AE78" s="299">
        <v>5221</v>
      </c>
      <c r="AF78" s="299"/>
      <c r="AG78" s="299"/>
      <c r="AH78" s="299"/>
      <c r="AI78" s="299"/>
      <c r="AJ78" s="299">
        <v>8789</v>
      </c>
      <c r="AK78" s="299">
        <v>8182</v>
      </c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>
        <v>1614</v>
      </c>
      <c r="BB78" s="299">
        <v>1907</v>
      </c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1061</v>
      </c>
      <c r="BW78" s="299"/>
      <c r="BX78" s="299"/>
      <c r="BY78" s="299">
        <v>1319</v>
      </c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38215</v>
      </c>
      <c r="CF78" s="294"/>
    </row>
    <row r="79" spans="1:84" ht="12.65" customHeight="1" x14ac:dyDescent="0.35">
      <c r="A79" s="301" t="s">
        <v>251</v>
      </c>
      <c r="B79" s="294"/>
      <c r="C79" s="225"/>
      <c r="D79" s="225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0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/>
      <c r="D80" s="187"/>
      <c r="E80" s="187">
        <v>17.760000000000002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9.65</v>
      </c>
      <c r="Q80" s="187">
        <v>1.94</v>
      </c>
      <c r="R80" s="187">
        <v>4.95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12.09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46.39</v>
      </c>
      <c r="CF80" s="309"/>
    </row>
    <row r="81" spans="1:84" ht="21" customHeight="1" x14ac:dyDescent="0.35">
      <c r="A81" s="296" t="s">
        <v>253</v>
      </c>
      <c r="B81" s="296"/>
      <c r="C81" s="296"/>
      <c r="D81" s="296"/>
      <c r="E81" s="29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0"/>
      <c r="C82" s="311" t="s">
        <v>1267</v>
      </c>
      <c r="D82" s="312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0" t="s">
        <v>256</v>
      </c>
      <c r="C83" s="313" t="s">
        <v>1268</v>
      </c>
      <c r="D83" s="312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0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1250</v>
      </c>
      <c r="B85" s="310"/>
      <c r="C85" s="27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1251</v>
      </c>
      <c r="B86" s="310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0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0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0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0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0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0" t="s">
        <v>256</v>
      </c>
      <c r="C92" s="226" t="s">
        <v>1277</v>
      </c>
      <c r="D92" s="312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0" t="s">
        <v>256</v>
      </c>
      <c r="C93" s="314" t="s">
        <v>1278</v>
      </c>
      <c r="D93" s="312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296" t="s">
        <v>265</v>
      </c>
      <c r="B95" s="296"/>
      <c r="C95" s="296"/>
      <c r="D95" s="296"/>
      <c r="E95" s="29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5" t="s">
        <v>266</v>
      </c>
      <c r="B96" s="315"/>
      <c r="C96" s="315"/>
      <c r="D96" s="315"/>
      <c r="E96" s="3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0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0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0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5" t="s">
        <v>269</v>
      </c>
      <c r="B100" s="315"/>
      <c r="C100" s="315"/>
      <c r="D100" s="315"/>
      <c r="E100" s="3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0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0" t="s">
        <v>256</v>
      </c>
      <c r="C102" s="222">
        <v>1</v>
      </c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5" t="s">
        <v>271</v>
      </c>
      <c r="B103" s="315"/>
      <c r="C103" s="315"/>
      <c r="D103" s="315"/>
      <c r="E103" s="3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0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0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0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0"/>
      <c r="C107" s="316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297" t="s">
        <v>275</v>
      </c>
      <c r="B108" s="296"/>
      <c r="C108" s="296"/>
      <c r="D108" s="296"/>
      <c r="E108" s="29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0"/>
      <c r="C109" s="316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0" t="s">
        <v>256</v>
      </c>
      <c r="C111" s="189">
        <v>296</v>
      </c>
      <c r="D111" s="174">
        <v>1311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0" t="s">
        <v>256</v>
      </c>
      <c r="C112" s="189">
        <v>0</v>
      </c>
      <c r="D112" s="174">
        <v>0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0" t="s">
        <v>256</v>
      </c>
      <c r="C113" s="189">
        <v>0</v>
      </c>
      <c r="D113" s="174">
        <v>0</v>
      </c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0" t="s">
        <v>256</v>
      </c>
      <c r="C114" s="189">
        <v>0</v>
      </c>
      <c r="D114" s="174">
        <v>0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0" t="s">
        <v>256</v>
      </c>
      <c r="C116" s="189">
        <v>0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0" t="s">
        <v>256</v>
      </c>
      <c r="C117" s="189">
        <v>0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1238</v>
      </c>
      <c r="B118" s="310" t="s">
        <v>256</v>
      </c>
      <c r="C118" s="189">
        <v>0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0" t="s">
        <v>256</v>
      </c>
      <c r="C119" s="189">
        <v>30</v>
      </c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0" t="s">
        <v>256</v>
      </c>
      <c r="C120" s="189">
        <v>0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0" t="s">
        <v>256</v>
      </c>
      <c r="C121" s="189">
        <v>0</v>
      </c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0" t="s">
        <v>256</v>
      </c>
      <c r="C122" s="189">
        <v>0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0" t="s">
        <v>256</v>
      </c>
      <c r="C123" s="189">
        <v>0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0"/>
      <c r="C124" s="189">
        <v>0</v>
      </c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0" t="s">
        <v>256</v>
      </c>
      <c r="C125" s="189">
        <v>0</v>
      </c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0" t="s">
        <v>256</v>
      </c>
      <c r="C126" s="189">
        <v>0</v>
      </c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30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0" t="s">
        <v>256</v>
      </c>
      <c r="C128" s="189">
        <v>30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0" t="s">
        <v>256</v>
      </c>
      <c r="C129" s="189">
        <v>0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0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296" t="s">
        <v>1239</v>
      </c>
      <c r="B136" s="297"/>
      <c r="C136" s="297"/>
      <c r="D136" s="297"/>
      <c r="E136" s="29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7" t="s">
        <v>295</v>
      </c>
      <c r="B137" s="315" t="s">
        <v>296</v>
      </c>
      <c r="C137" s="318" t="s">
        <v>297</v>
      </c>
      <c r="D137" s="315" t="s">
        <v>132</v>
      </c>
      <c r="E137" s="315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0</v>
      </c>
      <c r="C138" s="189">
        <v>145</v>
      </c>
      <c r="D138" s="174">
        <v>151</v>
      </c>
      <c r="E138" s="294">
        <f>SUM(B138:D138)</f>
        <v>296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0</v>
      </c>
      <c r="C139" s="189">
        <f>174+528</f>
        <v>702</v>
      </c>
      <c r="D139" s="174">
        <v>609</v>
      </c>
      <c r="E139" s="294">
        <f>SUM(B139:D139)</f>
        <v>1311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>
        <v>0</v>
      </c>
      <c r="C140" s="174">
        <v>11905</v>
      </c>
      <c r="D140" s="174">
        <v>12823</v>
      </c>
      <c r="E140" s="294">
        <f>SUM(B140:D140)</f>
        <v>24728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v>0</v>
      </c>
      <c r="C141" s="189">
        <f>258730+362342+272719+844339+2113186+4680814</f>
        <v>8532130</v>
      </c>
      <c r="D141" s="174">
        <f>435049+2442+250152+54432+24305+1181+624674+25459+384579-6151+1109+86943+103501+35397+3966907+17268+2367507-30949+1445+538356+374215+177488</f>
        <v>9435309</v>
      </c>
      <c r="E141" s="294">
        <f>SUM(B141:D141)</f>
        <v>17967439</v>
      </c>
      <c r="F141" s="31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v>0</v>
      </c>
      <c r="C142" s="189">
        <f>1921482+6163530+500539+1687558</f>
        <v>10273109</v>
      </c>
      <c r="D142" s="174">
        <f>1216560+72205+743226+3926+2922+162671+130094+10061+4490994+164591+2772436+2218+6458+574341+521162+44434</f>
        <v>10918299</v>
      </c>
      <c r="E142" s="294">
        <f>SUM(B142:D142)</f>
        <v>21191408</v>
      </c>
      <c r="F142" s="31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7" t="s">
        <v>299</v>
      </c>
      <c r="B143" s="315" t="s">
        <v>296</v>
      </c>
      <c r="C143" s="318" t="s">
        <v>297</v>
      </c>
      <c r="D143" s="315" t="s">
        <v>132</v>
      </c>
      <c r="E143" s="315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>
        <v>0</v>
      </c>
      <c r="C144" s="189">
        <v>0</v>
      </c>
      <c r="D144" s="174">
        <v>0</v>
      </c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>
        <v>0</v>
      </c>
      <c r="C145" s="189">
        <v>0</v>
      </c>
      <c r="D145" s="174">
        <v>0</v>
      </c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>
        <v>0</v>
      </c>
      <c r="C146" s="189">
        <v>0</v>
      </c>
      <c r="D146" s="174">
        <v>0</v>
      </c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>
        <v>0</v>
      </c>
      <c r="C147" s="189">
        <v>0</v>
      </c>
      <c r="D147" s="174">
        <v>0</v>
      </c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>
        <v>0</v>
      </c>
      <c r="C148" s="189">
        <v>0</v>
      </c>
      <c r="D148" s="174">
        <v>0</v>
      </c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7" t="s">
        <v>300</v>
      </c>
      <c r="B149" s="315" t="s">
        <v>296</v>
      </c>
      <c r="C149" s="318" t="s">
        <v>297</v>
      </c>
      <c r="D149" s="315" t="s">
        <v>132</v>
      </c>
      <c r="E149" s="315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>
        <v>0</v>
      </c>
      <c r="C150" s="189">
        <v>0</v>
      </c>
      <c r="D150" s="174">
        <v>0</v>
      </c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>
        <v>0</v>
      </c>
      <c r="C151" s="189">
        <v>0</v>
      </c>
      <c r="D151" s="174">
        <v>0</v>
      </c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>
        <v>0</v>
      </c>
      <c r="C152" s="189">
        <v>0</v>
      </c>
      <c r="D152" s="174">
        <v>0</v>
      </c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>
        <v>0</v>
      </c>
      <c r="C153" s="189">
        <v>0</v>
      </c>
      <c r="D153" s="174">
        <v>0</v>
      </c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>
        <v>0</v>
      </c>
      <c r="C154" s="189">
        <v>0</v>
      </c>
      <c r="D154" s="174">
        <v>0</v>
      </c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0"/>
      <c r="D155" s="321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7" t="s">
        <v>301</v>
      </c>
      <c r="B156" s="315" t="s">
        <v>302</v>
      </c>
      <c r="C156" s="318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>
        <v>8290964</v>
      </c>
      <c r="C157" s="174">
        <f>6279542+744865</f>
        <v>7024407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1"/>
      <c r="C158" s="320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0"/>
      <c r="D159" s="321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0"/>
      <c r="D160" s="321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0"/>
      <c r="D161" s="321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0"/>
      <c r="D162" s="321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297" t="s">
        <v>305</v>
      </c>
      <c r="B163" s="296"/>
      <c r="C163" s="296"/>
      <c r="D163" s="296"/>
      <c r="E163" s="29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5" t="s">
        <v>306</v>
      </c>
      <c r="B164" s="315"/>
      <c r="C164" s="315"/>
      <c r="D164" s="315"/>
      <c r="E164" s="3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0" t="s">
        <v>256</v>
      </c>
      <c r="C165" s="189">
        <v>818230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0" t="s">
        <v>256</v>
      </c>
      <c r="C166" s="189">
        <v>20052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0" t="s">
        <v>256</v>
      </c>
      <c r="C167" s="189">
        <v>152626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0" t="s">
        <v>256</v>
      </c>
      <c r="C168" s="189">
        <v>1291759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0" t="s">
        <v>256</v>
      </c>
      <c r="C169" s="189">
        <v>0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0" t="s">
        <v>256</v>
      </c>
      <c r="C170" s="189">
        <f>683872+476694</f>
        <v>1160566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0" t="s">
        <v>256</v>
      </c>
      <c r="C171" s="189">
        <v>169258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0" t="s">
        <v>256</v>
      </c>
      <c r="C172" s="189">
        <v>0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3612491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5" t="s">
        <v>314</v>
      </c>
      <c r="B174" s="315"/>
      <c r="C174" s="315"/>
      <c r="D174" s="315"/>
      <c r="E174" s="3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0" t="s">
        <v>256</v>
      </c>
      <c r="C175" s="189">
        <v>0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0" t="s">
        <v>256</v>
      </c>
      <c r="C176" s="189">
        <f>11534+60863</f>
        <v>72397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72397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5" t="s">
        <v>317</v>
      </c>
      <c r="B178" s="315"/>
      <c r="C178" s="315"/>
      <c r="D178" s="315"/>
      <c r="E178" s="3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0" t="s">
        <v>256</v>
      </c>
      <c r="C179" s="189">
        <v>0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0" t="s">
        <v>256</v>
      </c>
      <c r="C180" s="189">
        <v>341428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341428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5" t="s">
        <v>320</v>
      </c>
      <c r="B182" s="315"/>
      <c r="C182" s="315"/>
      <c r="D182" s="315"/>
      <c r="E182" s="3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0" t="s">
        <v>256</v>
      </c>
      <c r="C183" s="189">
        <v>43640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0" t="s">
        <v>256</v>
      </c>
      <c r="C184" s="189">
        <v>100849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0" t="s">
        <v>256</v>
      </c>
      <c r="C185" s="189">
        <v>0</v>
      </c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144489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5" t="s">
        <v>323</v>
      </c>
      <c r="B187" s="315"/>
      <c r="C187" s="315"/>
      <c r="D187" s="315"/>
      <c r="E187" s="3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0" t="s">
        <v>256</v>
      </c>
      <c r="C188" s="189">
        <v>0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0" t="s">
        <v>256</v>
      </c>
      <c r="C189" s="189">
        <v>0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0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296" t="s">
        <v>326</v>
      </c>
      <c r="B192" s="296"/>
      <c r="C192" s="296"/>
      <c r="D192" s="296"/>
      <c r="E192" s="29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297" t="s">
        <v>327</v>
      </c>
      <c r="B193" s="296"/>
      <c r="C193" s="296"/>
      <c r="D193" s="296"/>
      <c r="E193" s="29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2862934</v>
      </c>
      <c r="C195" s="189">
        <v>0</v>
      </c>
      <c r="D195" s="174">
        <v>0</v>
      </c>
      <c r="E195" s="294">
        <f t="shared" ref="E195:E203" si="10">SUM(B195:C195)-D195</f>
        <v>2862934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206831</v>
      </c>
      <c r="C196" s="189">
        <v>0</v>
      </c>
      <c r="D196" s="174">
        <v>0</v>
      </c>
      <c r="E196" s="294">
        <f t="shared" si="10"/>
        <v>206831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20790634</v>
      </c>
      <c r="C197" s="189">
        <v>0</v>
      </c>
      <c r="D197" s="174">
        <v>0</v>
      </c>
      <c r="E197" s="294">
        <f t="shared" si="10"/>
        <v>20790634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1828195</v>
      </c>
      <c r="C198" s="189">
        <v>0</v>
      </c>
      <c r="D198" s="174">
        <v>0</v>
      </c>
      <c r="E198" s="294">
        <f t="shared" si="10"/>
        <v>1828195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>
        <v>0</v>
      </c>
      <c r="C199" s="189">
        <v>0</v>
      </c>
      <c r="D199" s="174">
        <v>0</v>
      </c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v>8606099</v>
      </c>
      <c r="C200" s="189">
        <v>0</v>
      </c>
      <c r="D200" s="174">
        <v>0</v>
      </c>
      <c r="E200" s="294">
        <f t="shared" si="10"/>
        <v>8606099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>
        <v>0</v>
      </c>
      <c r="C201" s="189">
        <v>0</v>
      </c>
      <c r="D201" s="174">
        <v>0</v>
      </c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>
        <v>0</v>
      </c>
      <c r="C202" s="189">
        <v>0</v>
      </c>
      <c r="D202" s="174">
        <v>0</v>
      </c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0</v>
      </c>
      <c r="C203" s="189">
        <v>0</v>
      </c>
      <c r="D203" s="174">
        <v>0</v>
      </c>
      <c r="E203" s="294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34294693</v>
      </c>
      <c r="C204" s="302">
        <f>SUM(C195:C203)</f>
        <v>0</v>
      </c>
      <c r="D204" s="294">
        <f>SUM(D195:D203)</f>
        <v>0</v>
      </c>
      <c r="E204" s="294">
        <f>SUM(E195:E203)</f>
        <v>34294693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297" t="s">
        <v>341</v>
      </c>
      <c r="B206" s="297"/>
      <c r="C206" s="297"/>
      <c r="D206" s="297"/>
      <c r="E206" s="29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1"/>
      <c r="C208" s="320"/>
      <c r="D208" s="321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167224</v>
      </c>
      <c r="C209" s="189">
        <v>0</v>
      </c>
      <c r="D209" s="174">
        <v>0</v>
      </c>
      <c r="E209" s="294">
        <f t="shared" ref="E209:E216" si="11">SUM(B209:C209)-D209</f>
        <v>167224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14561102</v>
      </c>
      <c r="C210" s="189">
        <v>0</v>
      </c>
      <c r="D210" s="174">
        <v>0</v>
      </c>
      <c r="E210" s="294">
        <f t="shared" si="11"/>
        <v>14561102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>
        <v>1522532</v>
      </c>
      <c r="C211" s="189">
        <v>0</v>
      </c>
      <c r="D211" s="174">
        <v>0</v>
      </c>
      <c r="E211" s="294">
        <f t="shared" si="11"/>
        <v>1522532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0</v>
      </c>
      <c r="C212" s="189">
        <v>0</v>
      </c>
      <c r="D212" s="174">
        <v>0</v>
      </c>
      <c r="E212" s="294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f>6294012-602282</f>
        <v>5691730</v>
      </c>
      <c r="C213" s="189">
        <v>0</v>
      </c>
      <c r="D213" s="174">
        <v>0</v>
      </c>
      <c r="E213" s="294">
        <f t="shared" si="11"/>
        <v>5691730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>
        <v>0</v>
      </c>
      <c r="C214" s="189">
        <v>0</v>
      </c>
      <c r="D214" s="174">
        <v>0</v>
      </c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>
        <v>0</v>
      </c>
      <c r="C215" s="189">
        <v>0</v>
      </c>
      <c r="D215" s="174">
        <v>0</v>
      </c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>
        <v>0</v>
      </c>
      <c r="C216" s="189">
        <v>0</v>
      </c>
      <c r="D216" s="174">
        <v>0</v>
      </c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21942588</v>
      </c>
      <c r="C217" s="302">
        <f>SUM(C208:C216)</f>
        <v>0</v>
      </c>
      <c r="D217" s="294">
        <f>SUM(D208:D216)</f>
        <v>0</v>
      </c>
      <c r="E217" s="294">
        <f>SUM(E208:E216)</f>
        <v>21942588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296" t="s">
        <v>342</v>
      </c>
      <c r="B219" s="296"/>
      <c r="C219" s="296"/>
      <c r="D219" s="296"/>
      <c r="E219" s="29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296"/>
      <c r="B220" s="338" t="s">
        <v>1254</v>
      </c>
      <c r="C220" s="338"/>
      <c r="D220" s="296"/>
      <c r="E220" s="29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2" t="s">
        <v>1254</v>
      </c>
      <c r="B221" s="296"/>
      <c r="C221" s="189">
        <v>0</v>
      </c>
      <c r="D221" s="310">
        <f>C221</f>
        <v>0</v>
      </c>
      <c r="E221" s="29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5" t="s">
        <v>343</v>
      </c>
      <c r="B222" s="315"/>
      <c r="C222" s="315"/>
      <c r="D222" s="315"/>
      <c r="E222" s="3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0" t="s">
        <v>256</v>
      </c>
      <c r="C223" s="189">
        <v>0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0" t="s">
        <v>256</v>
      </c>
      <c r="C224" s="189">
        <f>33194+186650+56153+146190+518162+1390025-11589-62325-278194-411903+12330+29086+3304328+9391404</f>
        <v>14303511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0" t="s">
        <v>256</v>
      </c>
      <c r="C225" s="189">
        <v>0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0" t="s">
        <v>256</v>
      </c>
      <c r="C226" s="189">
        <f>39821+11013+117228-4032-18527+4786+752451</f>
        <v>902740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0" t="s">
        <v>256</v>
      </c>
      <c r="C227" s="189">
        <v>0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0" t="s">
        <v>256</v>
      </c>
      <c r="C228" s="189">
        <v>11825352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27031603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5" t="s">
        <v>351</v>
      </c>
      <c r="B230" s="315"/>
      <c r="C230" s="315"/>
      <c r="D230" s="315"/>
      <c r="E230" s="3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0" t="s">
        <v>256</v>
      </c>
      <c r="C231" s="189">
        <f>110+2+697</f>
        <v>809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0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0" t="s">
        <v>256</v>
      </c>
      <c r="C233" s="189">
        <f>24305+1181+-6151+103501+35397+-30949+374215+177488+14235+286814</f>
        <v>980036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0" t="s">
        <v>256</v>
      </c>
      <c r="C234" s="189">
        <f>3926+130094+10061+2218+521162+44434</f>
        <v>711895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1691931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5" t="s">
        <v>356</v>
      </c>
      <c r="B237" s="315"/>
      <c r="C237" s="315"/>
      <c r="D237" s="315"/>
      <c r="E237" s="3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0" t="s">
        <v>256</v>
      </c>
      <c r="C238" s="189">
        <f>9526+11642+750+194606</f>
        <v>216524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0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216524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28940058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296" t="s">
        <v>360</v>
      </c>
      <c r="B248" s="296"/>
      <c r="C248" s="296"/>
      <c r="D248" s="296"/>
      <c r="E248" s="29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5" t="s">
        <v>361</v>
      </c>
      <c r="B249" s="315"/>
      <c r="C249" s="315"/>
      <c r="D249" s="315"/>
      <c r="E249" s="3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4" t="s">
        <v>362</v>
      </c>
      <c r="B250" s="310" t="s">
        <v>256</v>
      </c>
      <c r="C250" s="189">
        <v>111824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4" t="s">
        <v>363</v>
      </c>
      <c r="B251" s="310" t="s">
        <v>256</v>
      </c>
      <c r="C251" s="189">
        <v>0</v>
      </c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4" t="s">
        <v>364</v>
      </c>
      <c r="B252" s="310" t="s">
        <v>256</v>
      </c>
      <c r="C252" s="189">
        <f>2975935+180132</f>
        <v>3156067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4" t="s">
        <v>365</v>
      </c>
      <c r="B253" s="310" t="s">
        <v>256</v>
      </c>
      <c r="C253" s="189">
        <v>2216142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4" t="s">
        <v>1240</v>
      </c>
      <c r="B254" s="310" t="s">
        <v>256</v>
      </c>
      <c r="C254" s="189">
        <v>0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4" t="s">
        <v>366</v>
      </c>
      <c r="B255" s="310" t="s">
        <v>256</v>
      </c>
      <c r="C255" s="189">
        <v>387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4" t="s">
        <v>367</v>
      </c>
      <c r="B256" s="310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4" t="s">
        <v>368</v>
      </c>
      <c r="B257" s="310" t="s">
        <v>256</v>
      </c>
      <c r="C257" s="189">
        <v>544235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4" t="s">
        <v>369</v>
      </c>
      <c r="B258" s="310" t="s">
        <v>256</v>
      </c>
      <c r="C258" s="189">
        <v>360242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4" t="s">
        <v>370</v>
      </c>
      <c r="B259" s="310" t="s">
        <v>256</v>
      </c>
      <c r="C259" s="189">
        <v>0</v>
      </c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1956613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5" t="s">
        <v>372</v>
      </c>
      <c r="B261" s="315"/>
      <c r="C261" s="315"/>
      <c r="D261" s="315"/>
      <c r="E261" s="3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4" t="s">
        <v>362</v>
      </c>
      <c r="B262" s="310" t="s">
        <v>256</v>
      </c>
      <c r="C262" s="189"/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4" t="s">
        <v>363</v>
      </c>
      <c r="B263" s="310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4" t="s">
        <v>373</v>
      </c>
      <c r="B264" s="310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5" t="s">
        <v>375</v>
      </c>
      <c r="B266" s="315"/>
      <c r="C266" s="315"/>
      <c r="D266" s="315"/>
      <c r="E266" s="3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4" t="s">
        <v>332</v>
      </c>
      <c r="B267" s="310" t="s">
        <v>256</v>
      </c>
      <c r="C267" s="189">
        <v>2862934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4" t="s">
        <v>333</v>
      </c>
      <c r="B268" s="310" t="s">
        <v>256</v>
      </c>
      <c r="C268" s="189">
        <v>206831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4" t="s">
        <v>334</v>
      </c>
      <c r="B269" s="310" t="s">
        <v>256</v>
      </c>
      <c r="C269" s="189">
        <v>20790634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4" t="s">
        <v>376</v>
      </c>
      <c r="B270" s="310" t="s">
        <v>256</v>
      </c>
      <c r="C270" s="189">
        <v>1828195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4" t="s">
        <v>377</v>
      </c>
      <c r="B271" s="310" t="s">
        <v>256</v>
      </c>
      <c r="C271" s="189">
        <v>0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4" t="s">
        <v>378</v>
      </c>
      <c r="B272" s="310" t="s">
        <v>256</v>
      </c>
      <c r="C272" s="189">
        <v>8606099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4" t="s">
        <v>339</v>
      </c>
      <c r="B273" s="310" t="s">
        <v>256</v>
      </c>
      <c r="C273" s="189">
        <v>0</v>
      </c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4" t="s">
        <v>340</v>
      </c>
      <c r="B274" s="310" t="s">
        <v>256</v>
      </c>
      <c r="C274" s="189">
        <v>0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34294693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0" t="s">
        <v>256</v>
      </c>
      <c r="C276" s="189">
        <f>167224+14561102+1522532+6294012-602282</f>
        <v>21942588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12352105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5" t="s">
        <v>382</v>
      </c>
      <c r="B278" s="315"/>
      <c r="C278" s="315"/>
      <c r="D278" s="315"/>
      <c r="E278" s="3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0" t="s">
        <v>256</v>
      </c>
      <c r="C279" s="189">
        <v>0</v>
      </c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0" t="s">
        <v>256</v>
      </c>
      <c r="C280" s="189">
        <v>0</v>
      </c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0" t="s">
        <v>256</v>
      </c>
      <c r="C281" s="189">
        <v>0</v>
      </c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0" t="s">
        <v>256</v>
      </c>
      <c r="C282" s="189">
        <v>0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5" t="s">
        <v>387</v>
      </c>
      <c r="B285" s="315"/>
      <c r="C285" s="315"/>
      <c r="D285" s="315"/>
      <c r="E285" s="3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0" t="s">
        <v>256</v>
      </c>
      <c r="C286" s="189">
        <v>0</v>
      </c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0" t="s">
        <v>256</v>
      </c>
      <c r="C287" s="189">
        <v>0</v>
      </c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0" t="s">
        <v>256</v>
      </c>
      <c r="C288" s="189">
        <v>0</v>
      </c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0" t="s">
        <v>256</v>
      </c>
      <c r="C289" s="189">
        <v>0</v>
      </c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14308718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296" t="s">
        <v>394</v>
      </c>
      <c r="B302" s="296"/>
      <c r="C302" s="296"/>
      <c r="D302" s="296"/>
      <c r="E302" s="29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5" t="s">
        <v>395</v>
      </c>
      <c r="B303" s="315"/>
      <c r="C303" s="315"/>
      <c r="D303" s="315"/>
      <c r="E303" s="3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0" t="s">
        <v>256</v>
      </c>
      <c r="C304" s="189">
        <v>0</v>
      </c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0" t="s">
        <v>256</v>
      </c>
      <c r="C305" s="189">
        <f>1683706-151115-11006</f>
        <v>1521585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0" t="s">
        <v>256</v>
      </c>
      <c r="C306" s="189">
        <f>151115+11006</f>
        <v>162121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0" t="s">
        <v>256</v>
      </c>
      <c r="C307" s="189">
        <v>0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0" t="s">
        <v>256</v>
      </c>
      <c r="C308" s="189">
        <v>0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1241</v>
      </c>
      <c r="B309" s="310" t="s">
        <v>256</v>
      </c>
      <c r="C309" s="189">
        <v>0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0" t="s">
        <v>256</v>
      </c>
      <c r="C310" s="189">
        <v>0</v>
      </c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0" t="s">
        <v>256</v>
      </c>
      <c r="C311" s="189">
        <v>0</v>
      </c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0" t="s">
        <v>256</v>
      </c>
      <c r="C312" s="189">
        <v>54021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0" t="s">
        <v>256</v>
      </c>
      <c r="C313" s="189">
        <v>0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1737727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5" t="s">
        <v>406</v>
      </c>
      <c r="B315" s="315"/>
      <c r="C315" s="315"/>
      <c r="D315" s="315"/>
      <c r="E315" s="3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0" t="s">
        <v>256</v>
      </c>
      <c r="C316" s="189">
        <v>0</v>
      </c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0" t="s">
        <v>256</v>
      </c>
      <c r="C317" s="189">
        <v>0</v>
      </c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0" t="s">
        <v>256</v>
      </c>
      <c r="C318" s="189">
        <v>0</v>
      </c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5" t="s">
        <v>411</v>
      </c>
      <c r="B320" s="315"/>
      <c r="C320" s="315"/>
      <c r="D320" s="315"/>
      <c r="E320" s="3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0" t="s">
        <v>256</v>
      </c>
      <c r="C321" s="189">
        <v>0</v>
      </c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0" t="s">
        <v>256</v>
      </c>
      <c r="C322" s="189">
        <v>0</v>
      </c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0" t="s">
        <v>256</v>
      </c>
      <c r="C323" s="189">
        <v>0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0" t="s">
        <v>256</v>
      </c>
      <c r="C324" s="189">
        <v>0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0" t="s">
        <v>256</v>
      </c>
      <c r="C325" s="189">
        <v>0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0" t="s">
        <v>256</v>
      </c>
      <c r="C326" s="189">
        <v>0</v>
      </c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0" t="s">
        <v>256</v>
      </c>
      <c r="C327" s="189">
        <v>0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0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0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0" t="s">
        <v>256</v>
      </c>
      <c r="C332" s="222">
        <v>12570990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0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0" t="s">
        <v>256</v>
      </c>
      <c r="C334" s="222">
        <v>0</v>
      </c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0" t="s">
        <v>256</v>
      </c>
      <c r="C335" s="222">
        <v>0</v>
      </c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0" t="s">
        <v>256</v>
      </c>
      <c r="C336" s="222">
        <v>0</v>
      </c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0" t="s">
        <v>256</v>
      </c>
      <c r="C337" s="189">
        <v>0</v>
      </c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1252</v>
      </c>
      <c r="B338" s="310" t="s">
        <v>256</v>
      </c>
      <c r="C338" s="189">
        <v>0</v>
      </c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14308717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14308718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296" t="s">
        <v>426</v>
      </c>
      <c r="B357" s="296"/>
      <c r="C357" s="296"/>
      <c r="D357" s="296"/>
      <c r="E357" s="29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5" t="s">
        <v>427</v>
      </c>
      <c r="B358" s="315"/>
      <c r="C358" s="315"/>
      <c r="D358" s="315"/>
      <c r="E358" s="3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0" t="s">
        <v>256</v>
      </c>
      <c r="C359" s="189">
        <v>12218568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0" t="s">
        <v>256</v>
      </c>
      <c r="C360" s="189">
        <v>26940280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39158848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5" t="s">
        <v>431</v>
      </c>
      <c r="B362" s="315"/>
      <c r="C362" s="315"/>
      <c r="D362" s="315"/>
      <c r="E362" s="3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1254</v>
      </c>
      <c r="B363" s="315"/>
      <c r="C363" s="189">
        <v>0</v>
      </c>
      <c r="D363" s="294"/>
      <c r="E363" s="3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0" t="s">
        <v>256</v>
      </c>
      <c r="C364" s="189">
        <v>27031603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0" t="s">
        <v>256</v>
      </c>
      <c r="C365" s="189">
        <v>1691931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0" t="s">
        <v>256</v>
      </c>
      <c r="C366" s="189">
        <v>216524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28940058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10218790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5" t="s">
        <v>436</v>
      </c>
      <c r="B369" s="315"/>
      <c r="C369" s="315"/>
      <c r="D369" s="315"/>
      <c r="E369" s="3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0" t="s">
        <v>256</v>
      </c>
      <c r="C370" s="189">
        <f>3305653+474763-20664</f>
        <v>3759752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0" t="s">
        <v>256</v>
      </c>
      <c r="C371" s="189">
        <v>0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3759752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13978542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5" t="s">
        <v>441</v>
      </c>
      <c r="B377" s="315"/>
      <c r="C377" s="315"/>
      <c r="D377" s="315"/>
      <c r="E377" s="3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0" t="s">
        <v>256</v>
      </c>
      <c r="C378" s="189">
        <f>14900568+183923+3005</f>
        <v>15087496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0" t="s">
        <v>256</v>
      </c>
      <c r="C379" s="189">
        <f>1068737+2601155</f>
        <v>3669892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0" t="s">
        <v>256</v>
      </c>
      <c r="C380" s="189">
        <v>0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0" t="s">
        <v>256</v>
      </c>
      <c r="C381" s="189">
        <v>2924976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0" t="s">
        <v>256</v>
      </c>
      <c r="C382" s="189">
        <v>317709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0" t="s">
        <v>256</v>
      </c>
      <c r="C383" s="189">
        <v>0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0" t="s">
        <v>256</v>
      </c>
      <c r="C384" s="189">
        <v>1491634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0" t="s">
        <v>256</v>
      </c>
      <c r="C385" s="189">
        <v>0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0" t="s">
        <v>256</v>
      </c>
      <c r="C386" s="189">
        <v>341428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0" t="s">
        <v>256</v>
      </c>
      <c r="C387" s="189">
        <v>144489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0" t="s">
        <v>256</v>
      </c>
      <c r="C388" s="189">
        <v>0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0" t="s">
        <v>256</v>
      </c>
      <c r="C389" s="189">
        <v>2262823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26240447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-12261905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0" t="s">
        <v>256</v>
      </c>
      <c r="C392" s="189">
        <v>0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-12261905</v>
      </c>
      <c r="E393" s="294"/>
      <c r="F393" s="32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0" t="s">
        <v>256</v>
      </c>
      <c r="C394" s="189">
        <v>0</v>
      </c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0" t="s">
        <v>256</v>
      </c>
      <c r="C395" s="189">
        <v>0</v>
      </c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-12261905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4" t="s">
        <v>459</v>
      </c>
      <c r="D411" s="2"/>
      <c r="E411" s="3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Shriners Hospitals for Children - Spokane   H-0     FYE 12/31/2020</v>
      </c>
      <c r="B412" s="2"/>
      <c r="C412" s="2"/>
      <c r="D412" s="2"/>
      <c r="E412" s="3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4" t="s">
        <v>461</v>
      </c>
      <c r="C413" s="324" t="s">
        <v>1242</v>
      </c>
      <c r="D413" s="324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296</v>
      </c>
      <c r="C414" s="2">
        <f>E138</f>
        <v>296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1311</v>
      </c>
      <c r="C415" s="2">
        <f>E139</f>
        <v>1311</v>
      </c>
      <c r="D415" s="2">
        <f>SUM(C59:H59)+N59</f>
        <v>752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6"/>
      <c r="B422" s="326"/>
      <c r="C422" s="32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6"/>
      <c r="B425" s="326"/>
      <c r="C425" s="326"/>
      <c r="D425" s="326"/>
      <c r="E425" s="2"/>
      <c r="F425" s="326"/>
      <c r="G425" s="32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4" t="s">
        <v>471</v>
      </c>
      <c r="C426" s="324" t="s">
        <v>462</v>
      </c>
      <c r="D426" s="324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15087496</v>
      </c>
      <c r="C427" s="2">
        <f t="shared" ref="C427:C434" si="13">CE61</f>
        <v>14388538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3669892</v>
      </c>
      <c r="C428" s="2">
        <f t="shared" si="13"/>
        <v>3669890</v>
      </c>
      <c r="D428" s="2">
        <f>D173</f>
        <v>3612491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0</v>
      </c>
      <c r="C429" s="2">
        <f t="shared" si="13"/>
        <v>0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2924976</v>
      </c>
      <c r="C430" s="2">
        <f t="shared" si="13"/>
        <v>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317709</v>
      </c>
      <c r="C431" s="2">
        <f t="shared" si="13"/>
        <v>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0</v>
      </c>
      <c r="C432" s="2">
        <f t="shared" si="13"/>
        <v>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1491634</v>
      </c>
      <c r="C433" s="2">
        <f t="shared" si="13"/>
        <v>1491634</v>
      </c>
      <c r="D433" s="2">
        <f>C217</f>
        <v>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0</v>
      </c>
      <c r="C434" s="2">
        <f t="shared" si="13"/>
        <v>0</v>
      </c>
      <c r="D434" s="2">
        <f>D177</f>
        <v>72397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341428</v>
      </c>
      <c r="C435" s="2"/>
      <c r="D435" s="2">
        <f>D181</f>
        <v>341428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144489</v>
      </c>
      <c r="C436" s="2"/>
      <c r="D436" s="2">
        <f>D186</f>
        <v>144489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485917</v>
      </c>
      <c r="C438" s="2">
        <f>CD69</f>
        <v>0</v>
      </c>
      <c r="D438" s="2">
        <f>D181+D186+D190</f>
        <v>485917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2262823</v>
      </c>
      <c r="C439" s="2">
        <f>SUM(C69:CC69)</f>
        <v>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2748740</v>
      </c>
      <c r="C440" s="2">
        <f>CE69</f>
        <v>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26240447</v>
      </c>
      <c r="C441" s="2">
        <f>SUM(C427:C437)+C440</f>
        <v>19550062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6"/>
      <c r="B442" s="326"/>
      <c r="C442" s="326"/>
      <c r="D442" s="326"/>
      <c r="E442" s="2"/>
      <c r="F442" s="326"/>
      <c r="G442" s="32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4" t="s">
        <v>480</v>
      </c>
      <c r="C443" s="324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0</v>
      </c>
      <c r="C444" s="2">
        <f>C363</f>
        <v>0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27031603</v>
      </c>
      <c r="C445" s="2">
        <f>C364</f>
        <v>27031603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1691931</v>
      </c>
      <c r="C446" s="2">
        <f>C365</f>
        <v>1691931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216524</v>
      </c>
      <c r="C447" s="2">
        <f>C366</f>
        <v>216524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28940058</v>
      </c>
      <c r="C448" s="2">
        <f>D367</f>
        <v>28940058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6"/>
      <c r="B449" s="326"/>
      <c r="C449" s="326"/>
      <c r="D449" s="326"/>
      <c r="E449" s="2"/>
      <c r="F449" s="326"/>
      <c r="G449" s="32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4" t="s">
        <v>482</v>
      </c>
      <c r="C450" s="326"/>
      <c r="D450" s="326"/>
      <c r="E450" s="2"/>
      <c r="F450" s="326"/>
      <c r="G450" s="32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4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4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9" t="s">
        <v>484</v>
      </c>
      <c r="B453" s="2">
        <f>C231</f>
        <v>809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980036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711895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6"/>
      <c r="B456" s="326"/>
      <c r="C456" s="326"/>
      <c r="D456" s="326"/>
      <c r="E456" s="2"/>
      <c r="F456" s="326"/>
      <c r="G456" s="32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4" t="s">
        <v>471</v>
      </c>
      <c r="C457" s="324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3759752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6"/>
      <c r="B460" s="326"/>
      <c r="C460" s="326"/>
      <c r="D460" s="326"/>
      <c r="E460" s="2"/>
      <c r="F460" s="326"/>
      <c r="G460" s="32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4"/>
      <c r="C461" s="324"/>
      <c r="D461" s="324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4" t="s">
        <v>471</v>
      </c>
      <c r="C462" s="324" t="s">
        <v>486</v>
      </c>
      <c r="D462" s="324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12218568</v>
      </c>
      <c r="C463" s="2">
        <f>CE73</f>
        <v>10341672</v>
      </c>
      <c r="D463" s="2">
        <f>E141+E147+E153</f>
        <v>17967439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26940280</v>
      </c>
      <c r="C464" s="2">
        <f>CE74</f>
        <v>20526207</v>
      </c>
      <c r="D464" s="2">
        <f>E142+E148+E154</f>
        <v>21191408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39158848</v>
      </c>
      <c r="C465" s="2">
        <f>CE75</f>
        <v>30867879</v>
      </c>
      <c r="D465" s="2">
        <f>D463+D464</f>
        <v>39158847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6"/>
      <c r="B466" s="326"/>
      <c r="C466" s="326"/>
      <c r="D466" s="326"/>
      <c r="E466" s="2"/>
      <c r="F466" s="326"/>
      <c r="G466" s="32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4" t="s">
        <v>492</v>
      </c>
      <c r="C467" s="324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2862934</v>
      </c>
      <c r="C468" s="2">
        <f>E195</f>
        <v>2862934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206831</v>
      </c>
      <c r="C469" s="2">
        <f>E196</f>
        <v>206831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20790634</v>
      </c>
      <c r="C470" s="2">
        <f>E197</f>
        <v>20790634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1828195</v>
      </c>
      <c r="C471" s="2">
        <f>E198</f>
        <v>1828195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8606099</v>
      </c>
      <c r="C473" s="2">
        <f>SUM(E200:E201)</f>
        <v>8606099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34294693</v>
      </c>
      <c r="C476" s="2">
        <f>E204</f>
        <v>34294693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21942588</v>
      </c>
      <c r="C478" s="2">
        <f>E217</f>
        <v>21942588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14308718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14308717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9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9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9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7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9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042</v>
      </c>
      <c r="B493" s="328" t="str">
        <f>RIGHT('[1]Prior Year'!C82,4)</f>
        <v>2019</v>
      </c>
      <c r="C493" s="328" t="str">
        <f>RIGHT(C82,4)</f>
        <v>2020</v>
      </c>
      <c r="D493" s="328" t="str">
        <f>RIGHT('[1]Prior Year'!C82,4)</f>
        <v>2019</v>
      </c>
      <c r="E493" s="328" t="str">
        <f>RIGHT(C82,4)</f>
        <v>2020</v>
      </c>
      <c r="F493" s="328" t="str">
        <f>RIGHT('[1]Prior Year'!C82,4)</f>
        <v>2019</v>
      </c>
      <c r="G493" s="328" t="str">
        <f>RIGHT(C82,4)</f>
        <v>2020</v>
      </c>
      <c r="H493" s="328"/>
      <c r="I493" s="2"/>
      <c r="J493" s="2"/>
      <c r="K493" s="328"/>
      <c r="L493" s="32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7"/>
      <c r="B494" s="324" t="s">
        <v>505</v>
      </c>
      <c r="C494" s="324" t="s">
        <v>505</v>
      </c>
      <c r="D494" s="329" t="s">
        <v>506</v>
      </c>
      <c r="E494" s="329" t="s">
        <v>506</v>
      </c>
      <c r="F494" s="328" t="s">
        <v>507</v>
      </c>
      <c r="G494" s="328" t="s">
        <v>507</v>
      </c>
      <c r="H494" s="328" t="s">
        <v>508</v>
      </c>
      <c r="I494" s="2"/>
      <c r="J494" s="2"/>
      <c r="K494" s="328"/>
      <c r="L494" s="32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4" t="s">
        <v>303</v>
      </c>
      <c r="C495" s="324" t="s">
        <v>303</v>
      </c>
      <c r="D495" s="324" t="s">
        <v>509</v>
      </c>
      <c r="E495" s="324" t="s">
        <v>509</v>
      </c>
      <c r="F495" s="328" t="s">
        <v>510</v>
      </c>
      <c r="G495" s="328" t="s">
        <v>510</v>
      </c>
      <c r="H495" s="328" t="s">
        <v>511</v>
      </c>
      <c r="I495" s="2"/>
      <c r="J495" s="2"/>
      <c r="K495" s="328"/>
      <c r="L495" s="32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0">
        <f>'[1]Prior Year'!C71</f>
        <v>0</v>
      </c>
      <c r="C496" s="330">
        <f>C71</f>
        <v>0</v>
      </c>
      <c r="D496" s="330">
        <f>'[1]Prior Year'!C59</f>
        <v>0</v>
      </c>
      <c r="E496" s="2">
        <f>C59</f>
        <v>0</v>
      </c>
      <c r="F496" s="331" t="str">
        <f t="shared" ref="F496:G511" si="15">IF(B496=0,"",IF(D496=0,"",B496/D496))</f>
        <v/>
      </c>
      <c r="G496" s="331" t="str">
        <f t="shared" si="15"/>
        <v/>
      </c>
      <c r="H496" s="332" t="str">
        <f>IF(B496=0,"",IF(C496=0,"",IF(D496=0,"",IF(E496=0,"",IF(G496/F496-1&lt;-0.25,G496/F496-1,IF(G496/F496-1&gt;0.25,G496/F496-1,""))))))</f>
        <v/>
      </c>
      <c r="I496" s="267"/>
      <c r="J496" s="2"/>
      <c r="K496" s="328"/>
      <c r="L496" s="32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0">
        <f>'[1]Prior Year'!D71</f>
        <v>0</v>
      </c>
      <c r="C497" s="330">
        <f>D71</f>
        <v>0</v>
      </c>
      <c r="D497" s="330">
        <f>'[1]Prior Year'!D59</f>
        <v>0</v>
      </c>
      <c r="E497" s="2">
        <f>D59</f>
        <v>0</v>
      </c>
      <c r="F497" s="331" t="str">
        <f t="shared" si="15"/>
        <v/>
      </c>
      <c r="G497" s="331" t="str">
        <f t="shared" si="15"/>
        <v/>
      </c>
      <c r="H497" s="332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28"/>
      <c r="L497" s="32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0">
        <f>'[1]Prior Year'!E71</f>
        <v>2550318</v>
      </c>
      <c r="C498" s="330">
        <f>E71</f>
        <v>2336699</v>
      </c>
      <c r="D498" s="330">
        <f>'[1]Prior Year'!E59</f>
        <v>619</v>
      </c>
      <c r="E498" s="2">
        <f>E59</f>
        <v>752</v>
      </c>
      <c r="F498" s="331">
        <f t="shared" si="15"/>
        <v>4120.0613893376412</v>
      </c>
      <c r="G498" s="331">
        <f t="shared" si="15"/>
        <v>3107.3125</v>
      </c>
      <c r="H498" s="332" t="str">
        <f t="shared" si="16"/>
        <v/>
      </c>
      <c r="I498" s="267"/>
      <c r="J498" s="2"/>
      <c r="K498" s="328"/>
      <c r="L498" s="32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0">
        <f>'[1]Prior Year'!F71</f>
        <v>0</v>
      </c>
      <c r="C499" s="330">
        <f>F71</f>
        <v>0</v>
      </c>
      <c r="D499" s="330">
        <f>'[1]Prior Year'!F59</f>
        <v>0</v>
      </c>
      <c r="E499" s="2">
        <f>F59</f>
        <v>0</v>
      </c>
      <c r="F499" s="331" t="str">
        <f t="shared" si="15"/>
        <v/>
      </c>
      <c r="G499" s="331" t="str">
        <f t="shared" si="15"/>
        <v/>
      </c>
      <c r="H499" s="332" t="str">
        <f t="shared" si="16"/>
        <v/>
      </c>
      <c r="I499" s="267"/>
      <c r="J499" s="2"/>
      <c r="K499" s="328"/>
      <c r="L499" s="32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0">
        <f>'[1]Prior Year'!G71</f>
        <v>0</v>
      </c>
      <c r="C500" s="330">
        <f>G71</f>
        <v>0</v>
      </c>
      <c r="D500" s="330">
        <f>'[1]Prior Year'!G59</f>
        <v>0</v>
      </c>
      <c r="E500" s="2">
        <f>G59</f>
        <v>0</v>
      </c>
      <c r="F500" s="331" t="str">
        <f t="shared" si="15"/>
        <v/>
      </c>
      <c r="G500" s="331" t="str">
        <f t="shared" si="15"/>
        <v/>
      </c>
      <c r="H500" s="332" t="str">
        <f t="shared" si="16"/>
        <v/>
      </c>
      <c r="I500" s="267"/>
      <c r="J500" s="2"/>
      <c r="K500" s="328"/>
      <c r="L500" s="32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0">
        <f>'[1]Prior Year'!H71</f>
        <v>0</v>
      </c>
      <c r="C501" s="330">
        <f>H71</f>
        <v>0</v>
      </c>
      <c r="D501" s="330">
        <f>'[1]Prior Year'!H59</f>
        <v>0</v>
      </c>
      <c r="E501" s="2">
        <f>H59</f>
        <v>0</v>
      </c>
      <c r="F501" s="331" t="str">
        <f t="shared" si="15"/>
        <v/>
      </c>
      <c r="G501" s="331" t="str">
        <f t="shared" si="15"/>
        <v/>
      </c>
      <c r="H501" s="332" t="str">
        <f t="shared" si="16"/>
        <v/>
      </c>
      <c r="I501" s="267"/>
      <c r="J501" s="2"/>
      <c r="K501" s="328"/>
      <c r="L501" s="32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0">
        <f>'[1]Prior Year'!I71</f>
        <v>0</v>
      </c>
      <c r="C502" s="330">
        <f>I71</f>
        <v>0</v>
      </c>
      <c r="D502" s="330">
        <f>'[1]Prior Year'!I59</f>
        <v>0</v>
      </c>
      <c r="E502" s="2">
        <f>I59</f>
        <v>0</v>
      </c>
      <c r="F502" s="331" t="str">
        <f t="shared" si="15"/>
        <v/>
      </c>
      <c r="G502" s="331" t="str">
        <f t="shared" si="15"/>
        <v/>
      </c>
      <c r="H502" s="332" t="str">
        <f t="shared" si="16"/>
        <v/>
      </c>
      <c r="I502" s="267"/>
      <c r="J502" s="2"/>
      <c r="K502" s="328"/>
      <c r="L502" s="32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0">
        <f>'[1]Prior Year'!J71</f>
        <v>0</v>
      </c>
      <c r="C503" s="330">
        <f>J71</f>
        <v>0</v>
      </c>
      <c r="D503" s="330">
        <f>'[1]Prior Year'!J59</f>
        <v>0</v>
      </c>
      <c r="E503" s="2">
        <f>J59</f>
        <v>0</v>
      </c>
      <c r="F503" s="331" t="str">
        <f t="shared" si="15"/>
        <v/>
      </c>
      <c r="G503" s="331" t="str">
        <f t="shared" si="15"/>
        <v/>
      </c>
      <c r="H503" s="332" t="str">
        <f t="shared" si="16"/>
        <v/>
      </c>
      <c r="I503" s="267"/>
      <c r="J503" s="2"/>
      <c r="K503" s="328"/>
      <c r="L503" s="32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0">
        <f>'[1]Prior Year'!K71</f>
        <v>0</v>
      </c>
      <c r="C504" s="330">
        <f>K71</f>
        <v>0</v>
      </c>
      <c r="D504" s="330">
        <f>'[1]Prior Year'!K59</f>
        <v>0</v>
      </c>
      <c r="E504" s="2">
        <f>K59</f>
        <v>0</v>
      </c>
      <c r="F504" s="331" t="str">
        <f t="shared" si="15"/>
        <v/>
      </c>
      <c r="G504" s="331" t="str">
        <f t="shared" si="15"/>
        <v/>
      </c>
      <c r="H504" s="332" t="str">
        <f t="shared" si="16"/>
        <v/>
      </c>
      <c r="I504" s="267"/>
      <c r="J504" s="2"/>
      <c r="K504" s="328"/>
      <c r="L504" s="32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0">
        <f>'[1]Prior Year'!L71</f>
        <v>0</v>
      </c>
      <c r="C505" s="330">
        <f>L71</f>
        <v>0</v>
      </c>
      <c r="D505" s="330">
        <f>'[1]Prior Year'!L59</f>
        <v>0</v>
      </c>
      <c r="E505" s="2">
        <f>L59</f>
        <v>0</v>
      </c>
      <c r="F505" s="331" t="str">
        <f t="shared" si="15"/>
        <v/>
      </c>
      <c r="G505" s="331" t="str">
        <f t="shared" si="15"/>
        <v/>
      </c>
      <c r="H505" s="332" t="str">
        <f t="shared" si="16"/>
        <v/>
      </c>
      <c r="I505" s="267"/>
      <c r="J505" s="2"/>
      <c r="K505" s="328"/>
      <c r="L505" s="32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0">
        <f>'[1]Prior Year'!M71</f>
        <v>0</v>
      </c>
      <c r="C506" s="330">
        <f>M71</f>
        <v>0</v>
      </c>
      <c r="D506" s="330">
        <f>'[1]Prior Year'!M59</f>
        <v>0</v>
      </c>
      <c r="E506" s="2">
        <f>M59</f>
        <v>0</v>
      </c>
      <c r="F506" s="331" t="str">
        <f t="shared" si="15"/>
        <v/>
      </c>
      <c r="G506" s="331" t="str">
        <f t="shared" si="15"/>
        <v/>
      </c>
      <c r="H506" s="332" t="str">
        <f t="shared" si="16"/>
        <v/>
      </c>
      <c r="I506" s="267"/>
      <c r="J506" s="2"/>
      <c r="K506" s="328"/>
      <c r="L506" s="32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0">
        <f>'[1]Prior Year'!N71</f>
        <v>0</v>
      </c>
      <c r="C507" s="330">
        <f>N71</f>
        <v>0</v>
      </c>
      <c r="D507" s="330">
        <f>'[1]Prior Year'!N59</f>
        <v>0</v>
      </c>
      <c r="E507" s="2">
        <f>N59</f>
        <v>0</v>
      </c>
      <c r="F507" s="331" t="str">
        <f t="shared" si="15"/>
        <v/>
      </c>
      <c r="G507" s="331" t="str">
        <f t="shared" si="15"/>
        <v/>
      </c>
      <c r="H507" s="332" t="str">
        <f t="shared" si="16"/>
        <v/>
      </c>
      <c r="I507" s="267"/>
      <c r="J507" s="2"/>
      <c r="K507" s="328"/>
      <c r="L507" s="32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0">
        <f>'[1]Prior Year'!O71</f>
        <v>0</v>
      </c>
      <c r="C508" s="330">
        <f>O71</f>
        <v>0</v>
      </c>
      <c r="D508" s="330">
        <f>'[1]Prior Year'!O59</f>
        <v>0</v>
      </c>
      <c r="E508" s="2">
        <f>O59</f>
        <v>0</v>
      </c>
      <c r="F508" s="331" t="str">
        <f t="shared" si="15"/>
        <v/>
      </c>
      <c r="G508" s="331" t="str">
        <f t="shared" si="15"/>
        <v/>
      </c>
      <c r="H508" s="332" t="str">
        <f t="shared" si="16"/>
        <v/>
      </c>
      <c r="I508" s="267"/>
      <c r="J508" s="2"/>
      <c r="K508" s="328"/>
      <c r="L508" s="32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0">
        <f>'[1]Prior Year'!P71</f>
        <v>2333615</v>
      </c>
      <c r="C509" s="330">
        <f>P71</f>
        <v>2938540</v>
      </c>
      <c r="D509" s="330">
        <f>'[1]Prior Year'!P59</f>
        <v>0</v>
      </c>
      <c r="E509" s="2">
        <f>P59</f>
        <v>0</v>
      </c>
      <c r="F509" s="331" t="str">
        <f t="shared" si="15"/>
        <v/>
      </c>
      <c r="G509" s="331" t="str">
        <f t="shared" si="15"/>
        <v/>
      </c>
      <c r="H509" s="332" t="str">
        <f t="shared" si="16"/>
        <v/>
      </c>
      <c r="I509" s="267"/>
      <c r="J509" s="2"/>
      <c r="K509" s="328"/>
      <c r="L509" s="32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0">
        <f>'[1]Prior Year'!Q71</f>
        <v>311560</v>
      </c>
      <c r="C510" s="330">
        <f>Q71</f>
        <v>261812</v>
      </c>
      <c r="D510" s="330">
        <f>'[1]Prior Year'!Q59</f>
        <v>0</v>
      </c>
      <c r="E510" s="2">
        <f>Q59</f>
        <v>0</v>
      </c>
      <c r="F510" s="331" t="str">
        <f t="shared" si="15"/>
        <v/>
      </c>
      <c r="G510" s="331" t="str">
        <f t="shared" si="15"/>
        <v/>
      </c>
      <c r="H510" s="332" t="str">
        <f t="shared" si="16"/>
        <v/>
      </c>
      <c r="I510" s="267"/>
      <c r="J510" s="2"/>
      <c r="K510" s="328"/>
      <c r="L510" s="32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0">
        <f>'[1]Prior Year'!R71</f>
        <v>2481001</v>
      </c>
      <c r="C511" s="330">
        <f>R71</f>
        <v>2426869</v>
      </c>
      <c r="D511" s="330">
        <f>'[1]Prior Year'!R59</f>
        <v>0</v>
      </c>
      <c r="E511" s="2">
        <f>R59</f>
        <v>0</v>
      </c>
      <c r="F511" s="331" t="str">
        <f t="shared" si="15"/>
        <v/>
      </c>
      <c r="G511" s="331" t="str">
        <f t="shared" si="15"/>
        <v/>
      </c>
      <c r="H511" s="332" t="str">
        <f t="shared" si="16"/>
        <v/>
      </c>
      <c r="I511" s="267"/>
      <c r="J511" s="2"/>
      <c r="K511" s="328"/>
      <c r="L511" s="32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0">
        <f>'[1]Prior Year'!S71</f>
        <v>145955</v>
      </c>
      <c r="C512" s="330">
        <f>S71</f>
        <v>0</v>
      </c>
      <c r="D512" s="324" t="s">
        <v>529</v>
      </c>
      <c r="E512" s="324" t="s">
        <v>529</v>
      </c>
      <c r="F512" s="331" t="str">
        <f t="shared" ref="F512:G527" si="17">IF(B512=0,"",IF(D512=0,"",B512/D512))</f>
        <v/>
      </c>
      <c r="G512" s="331" t="str">
        <f t="shared" si="17"/>
        <v/>
      </c>
      <c r="H512" s="332" t="str">
        <f t="shared" si="16"/>
        <v/>
      </c>
      <c r="I512" s="267"/>
      <c r="J512" s="2"/>
      <c r="K512" s="328"/>
      <c r="L512" s="32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0">
        <f>'[1]Prior Year'!T71</f>
        <v>0</v>
      </c>
      <c r="C513" s="330">
        <f>T71</f>
        <v>0</v>
      </c>
      <c r="D513" s="324" t="s">
        <v>529</v>
      </c>
      <c r="E513" s="324" t="s">
        <v>529</v>
      </c>
      <c r="F513" s="331" t="str">
        <f t="shared" si="17"/>
        <v/>
      </c>
      <c r="G513" s="331" t="str">
        <f t="shared" si="17"/>
        <v/>
      </c>
      <c r="H513" s="332" t="str">
        <f t="shared" si="16"/>
        <v/>
      </c>
      <c r="I513" s="267"/>
      <c r="J513" s="2"/>
      <c r="K513" s="328"/>
      <c r="L513" s="32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0">
        <f>'[1]Prior Year'!U71</f>
        <v>146970</v>
      </c>
      <c r="C514" s="330">
        <f>U71</f>
        <v>121539</v>
      </c>
      <c r="D514" s="330">
        <f>'[1]Prior Year'!U59</f>
        <v>0</v>
      </c>
      <c r="E514" s="2">
        <f>U59</f>
        <v>0</v>
      </c>
      <c r="F514" s="331" t="str">
        <f t="shared" si="17"/>
        <v/>
      </c>
      <c r="G514" s="331" t="str">
        <f t="shared" si="17"/>
        <v/>
      </c>
      <c r="H514" s="332" t="str">
        <f t="shared" si="16"/>
        <v/>
      </c>
      <c r="I514" s="267"/>
      <c r="J514" s="2"/>
      <c r="K514" s="328"/>
      <c r="L514" s="32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0">
        <f>'[1]Prior Year'!V71</f>
        <v>0</v>
      </c>
      <c r="C515" s="330">
        <f>V71</f>
        <v>0</v>
      </c>
      <c r="D515" s="330">
        <f>'[1]Prior Year'!V59</f>
        <v>0</v>
      </c>
      <c r="E515" s="2">
        <f>V59</f>
        <v>0</v>
      </c>
      <c r="F515" s="331" t="str">
        <f t="shared" si="17"/>
        <v/>
      </c>
      <c r="G515" s="331" t="str">
        <f t="shared" si="17"/>
        <v/>
      </c>
      <c r="H515" s="332" t="str">
        <f t="shared" si="16"/>
        <v/>
      </c>
      <c r="I515" s="267"/>
      <c r="J515" s="2"/>
      <c r="K515" s="328"/>
      <c r="L515" s="32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0">
        <f>'[1]Prior Year'!W71</f>
        <v>0</v>
      </c>
      <c r="C516" s="330">
        <f>W71</f>
        <v>0</v>
      </c>
      <c r="D516" s="330">
        <f>'[1]Prior Year'!W59</f>
        <v>0</v>
      </c>
      <c r="E516" s="2">
        <f>W59</f>
        <v>0</v>
      </c>
      <c r="F516" s="331" t="str">
        <f t="shared" si="17"/>
        <v/>
      </c>
      <c r="G516" s="331" t="str">
        <f t="shared" si="17"/>
        <v/>
      </c>
      <c r="H516" s="332" t="str">
        <f t="shared" si="16"/>
        <v/>
      </c>
      <c r="I516" s="267"/>
      <c r="J516" s="2"/>
      <c r="K516" s="328"/>
      <c r="L516" s="32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0">
        <f>'[1]Prior Year'!X71</f>
        <v>0</v>
      </c>
      <c r="C517" s="330">
        <f>X71</f>
        <v>0</v>
      </c>
      <c r="D517" s="330">
        <f>'[1]Prior Year'!X59</f>
        <v>0</v>
      </c>
      <c r="E517" s="2">
        <f>X59</f>
        <v>0</v>
      </c>
      <c r="F517" s="331" t="str">
        <f t="shared" si="17"/>
        <v/>
      </c>
      <c r="G517" s="331" t="str">
        <f t="shared" si="17"/>
        <v/>
      </c>
      <c r="H517" s="332" t="str">
        <f t="shared" si="16"/>
        <v/>
      </c>
      <c r="I517" s="267"/>
      <c r="J517" s="2"/>
      <c r="K517" s="328"/>
      <c r="L517" s="32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0">
        <f>'[1]Prior Year'!Y71</f>
        <v>475746</v>
      </c>
      <c r="C518" s="330">
        <f>Y71</f>
        <v>474178</v>
      </c>
      <c r="D518" s="330">
        <f>'[1]Prior Year'!Y59</f>
        <v>0</v>
      </c>
      <c r="E518" s="2">
        <f>Y59</f>
        <v>0</v>
      </c>
      <c r="F518" s="331" t="str">
        <f t="shared" si="17"/>
        <v/>
      </c>
      <c r="G518" s="331" t="str">
        <f t="shared" si="17"/>
        <v/>
      </c>
      <c r="H518" s="332" t="str">
        <f t="shared" si="16"/>
        <v/>
      </c>
      <c r="I518" s="267"/>
      <c r="J518" s="2"/>
      <c r="K518" s="328"/>
      <c r="L518" s="32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0">
        <f>'[1]Prior Year'!Z71</f>
        <v>0</v>
      </c>
      <c r="C519" s="330">
        <f>Z71</f>
        <v>0</v>
      </c>
      <c r="D519" s="330">
        <f>'[1]Prior Year'!Z59</f>
        <v>0</v>
      </c>
      <c r="E519" s="2">
        <f>Z59</f>
        <v>0</v>
      </c>
      <c r="F519" s="331" t="str">
        <f t="shared" si="17"/>
        <v/>
      </c>
      <c r="G519" s="331" t="str">
        <f t="shared" si="17"/>
        <v/>
      </c>
      <c r="H519" s="332" t="str">
        <f t="shared" si="16"/>
        <v/>
      </c>
      <c r="I519" s="267"/>
      <c r="J519" s="2"/>
      <c r="K519" s="328"/>
      <c r="L519" s="32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0">
        <f>'[1]Prior Year'!AA71</f>
        <v>0</v>
      </c>
      <c r="C520" s="330">
        <f>AA71</f>
        <v>0</v>
      </c>
      <c r="D520" s="330">
        <f>'[1]Prior Year'!AA59</f>
        <v>0</v>
      </c>
      <c r="E520" s="2">
        <f>AA59</f>
        <v>0</v>
      </c>
      <c r="F520" s="331" t="str">
        <f t="shared" si="17"/>
        <v/>
      </c>
      <c r="G520" s="331" t="str">
        <f t="shared" si="17"/>
        <v/>
      </c>
      <c r="H520" s="332" t="str">
        <f t="shared" si="16"/>
        <v/>
      </c>
      <c r="I520" s="267"/>
      <c r="J520" s="2"/>
      <c r="K520" s="328"/>
      <c r="L520" s="32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0">
        <f>'[1]Prior Year'!AB71</f>
        <v>355359</v>
      </c>
      <c r="C521" s="330">
        <f>AB71</f>
        <v>339386</v>
      </c>
      <c r="D521" s="324" t="s">
        <v>529</v>
      </c>
      <c r="E521" s="324" t="s">
        <v>529</v>
      </c>
      <c r="F521" s="331" t="str">
        <f t="shared" si="17"/>
        <v/>
      </c>
      <c r="G521" s="331" t="str">
        <f t="shared" si="17"/>
        <v/>
      </c>
      <c r="H521" s="332" t="str">
        <f t="shared" si="16"/>
        <v/>
      </c>
      <c r="I521" s="267"/>
      <c r="J521" s="2"/>
      <c r="K521" s="328"/>
      <c r="L521" s="32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0">
        <f>'[1]Prior Year'!AC71</f>
        <v>433191</v>
      </c>
      <c r="C522" s="330">
        <f>AC71</f>
        <v>487508</v>
      </c>
      <c r="D522" s="330">
        <f>'[1]Prior Year'!AC59</f>
        <v>0</v>
      </c>
      <c r="E522" s="2">
        <f>AC59</f>
        <v>0</v>
      </c>
      <c r="F522" s="331" t="str">
        <f t="shared" si="17"/>
        <v/>
      </c>
      <c r="G522" s="331" t="str">
        <f t="shared" si="17"/>
        <v/>
      </c>
      <c r="H522" s="332" t="str">
        <f t="shared" si="16"/>
        <v/>
      </c>
      <c r="I522" s="267"/>
      <c r="J522" s="2"/>
      <c r="K522" s="328"/>
      <c r="L522" s="32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0">
        <f>'[1]Prior Year'!AD71</f>
        <v>0</v>
      </c>
      <c r="C523" s="330">
        <f>AD71</f>
        <v>0</v>
      </c>
      <c r="D523" s="330">
        <f>'[1]Prior Year'!AD59</f>
        <v>0</v>
      </c>
      <c r="E523" s="2">
        <f>AD59</f>
        <v>0</v>
      </c>
      <c r="F523" s="331" t="str">
        <f t="shared" si="17"/>
        <v/>
      </c>
      <c r="G523" s="331" t="str">
        <f t="shared" si="17"/>
        <v/>
      </c>
      <c r="H523" s="332" t="str">
        <f t="shared" si="16"/>
        <v/>
      </c>
      <c r="I523" s="267"/>
      <c r="J523" s="2"/>
      <c r="K523" s="328"/>
      <c r="L523" s="32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0">
        <f>'[1]Prior Year'!AE71</f>
        <v>572218</v>
      </c>
      <c r="C524" s="330">
        <f>AE71</f>
        <v>566505</v>
      </c>
      <c r="D524" s="330">
        <f>'[1]Prior Year'!AE59</f>
        <v>0</v>
      </c>
      <c r="E524" s="2">
        <f>AE59</f>
        <v>0</v>
      </c>
      <c r="F524" s="331" t="str">
        <f t="shared" si="17"/>
        <v/>
      </c>
      <c r="G524" s="331" t="str">
        <f t="shared" si="17"/>
        <v/>
      </c>
      <c r="H524" s="332" t="str">
        <f t="shared" si="16"/>
        <v/>
      </c>
      <c r="I524" s="267"/>
      <c r="J524" s="2"/>
      <c r="K524" s="328"/>
      <c r="L524" s="32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0">
        <f>'[1]Prior Year'!AF71</f>
        <v>0</v>
      </c>
      <c r="C525" s="330">
        <f>AF71</f>
        <v>0</v>
      </c>
      <c r="D525" s="330">
        <f>'[1]Prior Year'!AF59</f>
        <v>0</v>
      </c>
      <c r="E525" s="2">
        <f>AF59</f>
        <v>0</v>
      </c>
      <c r="F525" s="331" t="str">
        <f t="shared" si="17"/>
        <v/>
      </c>
      <c r="G525" s="331" t="str">
        <f t="shared" si="17"/>
        <v/>
      </c>
      <c r="H525" s="332" t="str">
        <f t="shared" si="16"/>
        <v/>
      </c>
      <c r="I525" s="267"/>
      <c r="J525" s="2"/>
      <c r="K525" s="328"/>
      <c r="L525" s="32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0">
        <f>'[1]Prior Year'!AG71</f>
        <v>0</v>
      </c>
      <c r="C526" s="330">
        <f>AG71</f>
        <v>0</v>
      </c>
      <c r="D526" s="330">
        <f>'[1]Prior Year'!AG59</f>
        <v>0</v>
      </c>
      <c r="E526" s="2">
        <f>AG59</f>
        <v>0</v>
      </c>
      <c r="F526" s="331" t="str">
        <f t="shared" si="17"/>
        <v/>
      </c>
      <c r="G526" s="331" t="str">
        <f t="shared" si="17"/>
        <v/>
      </c>
      <c r="H526" s="332" t="str">
        <f t="shared" si="16"/>
        <v/>
      </c>
      <c r="I526" s="267"/>
      <c r="J526" s="2"/>
      <c r="K526" s="328"/>
      <c r="L526" s="32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0">
        <f>'[1]Prior Year'!AH71</f>
        <v>0</v>
      </c>
      <c r="C527" s="330">
        <f>AH71</f>
        <v>0</v>
      </c>
      <c r="D527" s="330">
        <f>'[1]Prior Year'!AH59</f>
        <v>0</v>
      </c>
      <c r="E527" s="2">
        <f>AH59</f>
        <v>0</v>
      </c>
      <c r="F527" s="331" t="str">
        <f t="shared" si="17"/>
        <v/>
      </c>
      <c r="G527" s="331" t="str">
        <f t="shared" si="17"/>
        <v/>
      </c>
      <c r="H527" s="332" t="str">
        <f t="shared" si="16"/>
        <v/>
      </c>
      <c r="I527" s="267"/>
      <c r="J527" s="2"/>
      <c r="K527" s="328"/>
      <c r="L527" s="32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0">
        <f>'[1]Prior Year'!AI71</f>
        <v>0</v>
      </c>
      <c r="C528" s="330">
        <f>AI71</f>
        <v>0</v>
      </c>
      <c r="D528" s="330">
        <f>'[1]Prior Year'!AI59</f>
        <v>0</v>
      </c>
      <c r="E528" s="2">
        <f>AI59</f>
        <v>0</v>
      </c>
      <c r="F528" s="331" t="str">
        <f t="shared" ref="F528:G540" si="18">IF(B528=0,"",IF(D528=0,"",B528/D528))</f>
        <v/>
      </c>
      <c r="G528" s="331" t="str">
        <f t="shared" si="18"/>
        <v/>
      </c>
      <c r="H528" s="332" t="str">
        <f t="shared" si="16"/>
        <v/>
      </c>
      <c r="I528" s="267"/>
      <c r="J528" s="2"/>
      <c r="K528" s="328"/>
      <c r="L528" s="32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0">
        <f>'[1]Prior Year'!AJ71</f>
        <v>981587</v>
      </c>
      <c r="C529" s="330">
        <f>AJ71</f>
        <v>1204971</v>
      </c>
      <c r="D529" s="330">
        <f>'[1]Prior Year'!AJ59</f>
        <v>0</v>
      </c>
      <c r="E529" s="2">
        <f>AJ59</f>
        <v>0</v>
      </c>
      <c r="F529" s="331" t="str">
        <f t="shared" si="18"/>
        <v/>
      </c>
      <c r="G529" s="331" t="str">
        <f t="shared" si="18"/>
        <v/>
      </c>
      <c r="H529" s="332" t="str">
        <f t="shared" si="16"/>
        <v/>
      </c>
      <c r="I529" s="267"/>
      <c r="J529" s="2"/>
      <c r="K529" s="328"/>
      <c r="L529" s="32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0">
        <f>'[1]Prior Year'!AK71</f>
        <v>959245</v>
      </c>
      <c r="C530" s="330">
        <f>AK71</f>
        <v>1012977</v>
      </c>
      <c r="D530" s="330">
        <f>'[1]Prior Year'!AK59</f>
        <v>0</v>
      </c>
      <c r="E530" s="2">
        <f>AK59</f>
        <v>0</v>
      </c>
      <c r="F530" s="331" t="str">
        <f t="shared" si="18"/>
        <v/>
      </c>
      <c r="G530" s="331" t="str">
        <f t="shared" si="18"/>
        <v/>
      </c>
      <c r="H530" s="332" t="str">
        <f t="shared" si="16"/>
        <v/>
      </c>
      <c r="I530" s="267"/>
      <c r="J530" s="2"/>
      <c r="K530" s="328"/>
      <c r="L530" s="32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0">
        <f>'[1]Prior Year'!AL71</f>
        <v>0</v>
      </c>
      <c r="C531" s="330">
        <f>AL71</f>
        <v>0</v>
      </c>
      <c r="D531" s="330">
        <f>'[1]Prior Year'!AL59</f>
        <v>0</v>
      </c>
      <c r="E531" s="2">
        <f>AL59</f>
        <v>0</v>
      </c>
      <c r="F531" s="331" t="str">
        <f t="shared" si="18"/>
        <v/>
      </c>
      <c r="G531" s="331" t="str">
        <f t="shared" si="18"/>
        <v/>
      </c>
      <c r="H531" s="332" t="str">
        <f t="shared" si="16"/>
        <v/>
      </c>
      <c r="I531" s="267"/>
      <c r="J531" s="2"/>
      <c r="K531" s="328"/>
      <c r="L531" s="32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0">
        <f>'[1]Prior Year'!AM71</f>
        <v>0</v>
      </c>
      <c r="C532" s="330">
        <f>AM71</f>
        <v>0</v>
      </c>
      <c r="D532" s="330">
        <f>'[1]Prior Year'!AM59</f>
        <v>0</v>
      </c>
      <c r="E532" s="2">
        <f>AM59</f>
        <v>0</v>
      </c>
      <c r="F532" s="331" t="str">
        <f t="shared" si="18"/>
        <v/>
      </c>
      <c r="G532" s="331" t="str">
        <f t="shared" si="18"/>
        <v/>
      </c>
      <c r="H532" s="332" t="str">
        <f t="shared" si="16"/>
        <v/>
      </c>
      <c r="I532" s="267"/>
      <c r="J532" s="2"/>
      <c r="K532" s="328"/>
      <c r="L532" s="32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0">
        <f>'[1]Prior Year'!AN71</f>
        <v>0</v>
      </c>
      <c r="C533" s="330">
        <f>AN71</f>
        <v>0</v>
      </c>
      <c r="D533" s="330">
        <f>'[1]Prior Year'!AN59</f>
        <v>0</v>
      </c>
      <c r="E533" s="2">
        <f>AN59</f>
        <v>0</v>
      </c>
      <c r="F533" s="331" t="str">
        <f t="shared" si="18"/>
        <v/>
      </c>
      <c r="G533" s="331" t="str">
        <f t="shared" si="18"/>
        <v/>
      </c>
      <c r="H533" s="332" t="str">
        <f t="shared" si="16"/>
        <v/>
      </c>
      <c r="I533" s="267"/>
      <c r="J533" s="2"/>
      <c r="K533" s="328"/>
      <c r="L533" s="32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0">
        <f>'[1]Prior Year'!AO71</f>
        <v>0</v>
      </c>
      <c r="C534" s="330">
        <f>AO71</f>
        <v>0</v>
      </c>
      <c r="D534" s="330">
        <f>'[1]Prior Year'!AO59</f>
        <v>0</v>
      </c>
      <c r="E534" s="2">
        <f>AO59</f>
        <v>0</v>
      </c>
      <c r="F534" s="331" t="str">
        <f t="shared" si="18"/>
        <v/>
      </c>
      <c r="G534" s="331" t="str">
        <f t="shared" si="18"/>
        <v/>
      </c>
      <c r="H534" s="332" t="str">
        <f t="shared" si="16"/>
        <v/>
      </c>
      <c r="I534" s="267"/>
      <c r="J534" s="2"/>
      <c r="K534" s="328"/>
      <c r="L534" s="32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0">
        <f>'[1]Prior Year'!AP71</f>
        <v>0</v>
      </c>
      <c r="C535" s="330">
        <f>AP71</f>
        <v>0</v>
      </c>
      <c r="D535" s="330">
        <f>'[1]Prior Year'!AP59</f>
        <v>0</v>
      </c>
      <c r="E535" s="2">
        <f>AP59</f>
        <v>0</v>
      </c>
      <c r="F535" s="331" t="str">
        <f t="shared" si="18"/>
        <v/>
      </c>
      <c r="G535" s="331" t="str">
        <f t="shared" si="18"/>
        <v/>
      </c>
      <c r="H535" s="332" t="str">
        <f t="shared" si="16"/>
        <v/>
      </c>
      <c r="I535" s="267"/>
      <c r="J535" s="2"/>
      <c r="K535" s="328"/>
      <c r="L535" s="32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0">
        <f>'[1]Prior Year'!AQ71</f>
        <v>0</v>
      </c>
      <c r="C536" s="330">
        <f>AQ71</f>
        <v>0</v>
      </c>
      <c r="D536" s="330">
        <f>'[1]Prior Year'!AQ59</f>
        <v>0</v>
      </c>
      <c r="E536" s="2">
        <f>AQ59</f>
        <v>0</v>
      </c>
      <c r="F536" s="331" t="str">
        <f t="shared" si="18"/>
        <v/>
      </c>
      <c r="G536" s="331" t="str">
        <f t="shared" si="18"/>
        <v/>
      </c>
      <c r="H536" s="332" t="str">
        <f t="shared" si="16"/>
        <v/>
      </c>
      <c r="I536" s="267"/>
      <c r="J536" s="2"/>
      <c r="K536" s="328"/>
      <c r="L536" s="32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0">
        <f>'[1]Prior Year'!AR71</f>
        <v>0</v>
      </c>
      <c r="C537" s="330">
        <f>AR71</f>
        <v>0</v>
      </c>
      <c r="D537" s="330">
        <f>'[1]Prior Year'!AR59</f>
        <v>0</v>
      </c>
      <c r="E537" s="2">
        <f>AR59</f>
        <v>0</v>
      </c>
      <c r="F537" s="331" t="str">
        <f t="shared" si="18"/>
        <v/>
      </c>
      <c r="G537" s="331" t="str">
        <f t="shared" si="18"/>
        <v/>
      </c>
      <c r="H537" s="332" t="str">
        <f t="shared" si="16"/>
        <v/>
      </c>
      <c r="I537" s="267"/>
      <c r="J537" s="2"/>
      <c r="K537" s="328"/>
      <c r="L537" s="32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0">
        <f>'[1]Prior Year'!AS71</f>
        <v>0</v>
      </c>
      <c r="C538" s="330">
        <f>AS71</f>
        <v>0</v>
      </c>
      <c r="D538" s="330">
        <f>'[1]Prior Year'!AS59</f>
        <v>0</v>
      </c>
      <c r="E538" s="2">
        <f>AS59</f>
        <v>0</v>
      </c>
      <c r="F538" s="331" t="str">
        <f t="shared" si="18"/>
        <v/>
      </c>
      <c r="G538" s="331" t="str">
        <f t="shared" si="18"/>
        <v/>
      </c>
      <c r="H538" s="332" t="str">
        <f t="shared" si="16"/>
        <v/>
      </c>
      <c r="I538" s="267"/>
      <c r="J538" s="2"/>
      <c r="K538" s="328"/>
      <c r="L538" s="32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0">
        <f>'[1]Prior Year'!AT71</f>
        <v>0</v>
      </c>
      <c r="C539" s="330">
        <f>AT71</f>
        <v>0</v>
      </c>
      <c r="D539" s="330">
        <f>'[1]Prior Year'!AT59</f>
        <v>0</v>
      </c>
      <c r="E539" s="2">
        <f>AT59</f>
        <v>0</v>
      </c>
      <c r="F539" s="331" t="str">
        <f t="shared" si="18"/>
        <v/>
      </c>
      <c r="G539" s="331" t="str">
        <f t="shared" si="18"/>
        <v/>
      </c>
      <c r="H539" s="332" t="str">
        <f t="shared" si="16"/>
        <v/>
      </c>
      <c r="I539" s="267"/>
      <c r="J539" s="2"/>
      <c r="K539" s="328"/>
      <c r="L539" s="32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0">
        <f>'[1]Prior Year'!AU71</f>
        <v>0</v>
      </c>
      <c r="C540" s="330">
        <f>AU71</f>
        <v>0</v>
      </c>
      <c r="D540" s="330">
        <f>'[1]Prior Year'!AU59</f>
        <v>0</v>
      </c>
      <c r="E540" s="2">
        <f>AU59</f>
        <v>0</v>
      </c>
      <c r="F540" s="331" t="str">
        <f t="shared" si="18"/>
        <v/>
      </c>
      <c r="G540" s="331" t="str">
        <f t="shared" si="18"/>
        <v/>
      </c>
      <c r="H540" s="332" t="str">
        <f t="shared" si="16"/>
        <v/>
      </c>
      <c r="I540" s="267"/>
      <c r="J540" s="2"/>
      <c r="K540" s="328"/>
      <c r="L540" s="32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0">
        <f>'[1]Prior Year'!AV71</f>
        <v>0</v>
      </c>
      <c r="C541" s="330">
        <f>AV71</f>
        <v>0</v>
      </c>
      <c r="D541" s="324" t="s">
        <v>529</v>
      </c>
      <c r="E541" s="324" t="s">
        <v>529</v>
      </c>
      <c r="F541" s="331"/>
      <c r="G541" s="331"/>
      <c r="H541" s="332"/>
      <c r="I541" s="267"/>
      <c r="J541" s="2"/>
      <c r="K541" s="328"/>
      <c r="L541" s="32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0">
        <f>'[1]Prior Year'!AW71</f>
        <v>0</v>
      </c>
      <c r="C542" s="330">
        <f>AW71</f>
        <v>0</v>
      </c>
      <c r="D542" s="324" t="s">
        <v>529</v>
      </c>
      <c r="E542" s="324" t="s">
        <v>529</v>
      </c>
      <c r="F542" s="331"/>
      <c r="G542" s="331"/>
      <c r="H542" s="332"/>
      <c r="I542" s="267"/>
      <c r="J542" s="2"/>
      <c r="K542" s="328"/>
      <c r="L542" s="32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0">
        <f>'[1]Prior Year'!AX71</f>
        <v>0</v>
      </c>
      <c r="C543" s="330">
        <f>AX71</f>
        <v>0</v>
      </c>
      <c r="D543" s="324" t="s">
        <v>529</v>
      </c>
      <c r="E543" s="324" t="s">
        <v>529</v>
      </c>
      <c r="F543" s="331"/>
      <c r="G543" s="331"/>
      <c r="H543" s="332"/>
      <c r="I543" s="267"/>
      <c r="J543" s="2"/>
      <c r="K543" s="328"/>
      <c r="L543" s="32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0">
        <f>'[1]Prior Year'!AY71</f>
        <v>50608</v>
      </c>
      <c r="C544" s="330">
        <f>AY71</f>
        <v>74043</v>
      </c>
      <c r="D544" s="330">
        <f>'[1]Prior Year'!AY59</f>
        <v>3493</v>
      </c>
      <c r="E544" s="2">
        <f>AY59</f>
        <v>3030</v>
      </c>
      <c r="F544" s="331">
        <f t="shared" ref="F544:G550" si="19">IF(B544=0,"",IF(D544=0,"",B544/D544))</f>
        <v>14.488405382192957</v>
      </c>
      <c r="G544" s="331">
        <f t="shared" si="19"/>
        <v>24.436633663366337</v>
      </c>
      <c r="H544" s="332">
        <f t="shared" si="16"/>
        <v>0.68663376118674169</v>
      </c>
      <c r="I544" s="267"/>
      <c r="J544" s="2"/>
      <c r="K544" s="328"/>
      <c r="L544" s="32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0">
        <f>'[1]Prior Year'!AZ71</f>
        <v>334990</v>
      </c>
      <c r="C545" s="330">
        <f>AZ71</f>
        <v>293716</v>
      </c>
      <c r="D545" s="330">
        <f>'[1]Prior Year'!AZ59</f>
        <v>11034</v>
      </c>
      <c r="E545" s="2">
        <f>AZ59</f>
        <v>10617</v>
      </c>
      <c r="F545" s="331">
        <f t="shared" si="19"/>
        <v>30.359796991118362</v>
      </c>
      <c r="G545" s="331">
        <f t="shared" si="19"/>
        <v>27.664688706790997</v>
      </c>
      <c r="H545" s="332" t="str">
        <f t="shared" si="16"/>
        <v/>
      </c>
      <c r="I545" s="267"/>
      <c r="J545" s="2"/>
      <c r="K545" s="328"/>
      <c r="L545" s="32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0">
        <f>'[1]Prior Year'!BA71</f>
        <v>18543</v>
      </c>
      <c r="C546" s="330">
        <f>BA71</f>
        <v>27129</v>
      </c>
      <c r="D546" s="330">
        <f>'[1]Prior Year'!BA59</f>
        <v>0</v>
      </c>
      <c r="E546" s="2">
        <f>BA59</f>
        <v>0</v>
      </c>
      <c r="F546" s="331" t="str">
        <f t="shared" si="19"/>
        <v/>
      </c>
      <c r="G546" s="331" t="str">
        <f t="shared" si="19"/>
        <v/>
      </c>
      <c r="H546" s="332" t="str">
        <f t="shared" si="16"/>
        <v/>
      </c>
      <c r="I546" s="267"/>
      <c r="J546" s="2"/>
      <c r="K546" s="328"/>
      <c r="L546" s="32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0">
        <f>'[1]Prior Year'!BB71</f>
        <v>768728</v>
      </c>
      <c r="C547" s="330">
        <f>BB71</f>
        <v>721743</v>
      </c>
      <c r="D547" s="324" t="s">
        <v>529</v>
      </c>
      <c r="E547" s="324" t="s">
        <v>529</v>
      </c>
      <c r="F547" s="331"/>
      <c r="G547" s="331"/>
      <c r="H547" s="332"/>
      <c r="I547" s="267"/>
      <c r="J547" s="2"/>
      <c r="K547" s="328"/>
      <c r="L547" s="32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0">
        <f>'[1]Prior Year'!BC71</f>
        <v>0</v>
      </c>
      <c r="C548" s="330">
        <f>BC71</f>
        <v>0</v>
      </c>
      <c r="D548" s="324" t="s">
        <v>529</v>
      </c>
      <c r="E548" s="324" t="s">
        <v>529</v>
      </c>
      <c r="F548" s="331"/>
      <c r="G548" s="331"/>
      <c r="H548" s="332"/>
      <c r="I548" s="267"/>
      <c r="J548" s="2"/>
      <c r="K548" s="328"/>
      <c r="L548" s="32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0">
        <f>'[1]Prior Year'!BD71</f>
        <v>2815</v>
      </c>
      <c r="C549" s="330">
        <f>BD71</f>
        <v>135367</v>
      </c>
      <c r="D549" s="324" t="s">
        <v>529</v>
      </c>
      <c r="E549" s="324" t="s">
        <v>529</v>
      </c>
      <c r="F549" s="331"/>
      <c r="G549" s="331"/>
      <c r="H549" s="332"/>
      <c r="I549" s="267"/>
      <c r="J549" s="2"/>
      <c r="K549" s="328"/>
      <c r="L549" s="32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0">
        <f>'[1]Prior Year'!BE71</f>
        <v>96414</v>
      </c>
      <c r="C550" s="330">
        <f>BE71</f>
        <v>740141</v>
      </c>
      <c r="D550" s="330">
        <f>'[1]Prior Year'!BE59</f>
        <v>88741</v>
      </c>
      <c r="E550" s="2">
        <f>BE59</f>
        <v>88741</v>
      </c>
      <c r="F550" s="331">
        <f t="shared" si="19"/>
        <v>1.086465106320641</v>
      </c>
      <c r="G550" s="331">
        <f t="shared" si="19"/>
        <v>8.3404626948084868</v>
      </c>
      <c r="H550" s="332">
        <f t="shared" si="16"/>
        <v>6.6766963304084461</v>
      </c>
      <c r="I550" s="267"/>
      <c r="J550" s="2"/>
      <c r="K550" s="328"/>
      <c r="L550" s="32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0">
        <f>'[1]Prior Year'!BF71</f>
        <v>429188</v>
      </c>
      <c r="C551" s="330">
        <f>BF71</f>
        <v>482068</v>
      </c>
      <c r="D551" s="324" t="s">
        <v>529</v>
      </c>
      <c r="E551" s="324" t="s">
        <v>529</v>
      </c>
      <c r="F551" s="331"/>
      <c r="G551" s="331"/>
      <c r="H551" s="332"/>
      <c r="I551" s="267"/>
      <c r="J551" s="319"/>
      <c r="K551" s="2"/>
      <c r="L551" s="2"/>
      <c r="M551" s="33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0">
        <f>'[1]Prior Year'!BG71</f>
        <v>0</v>
      </c>
      <c r="C552" s="330">
        <f>BG71</f>
        <v>0</v>
      </c>
      <c r="D552" s="324" t="s">
        <v>529</v>
      </c>
      <c r="E552" s="324" t="s">
        <v>529</v>
      </c>
      <c r="F552" s="331"/>
      <c r="G552" s="331"/>
      <c r="H552" s="332"/>
      <c r="I552" s="2"/>
      <c r="J552" s="319"/>
      <c r="K552" s="2"/>
      <c r="L552" s="2"/>
      <c r="M552" s="33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0">
        <f>'[1]Prior Year'!BH71</f>
        <v>0</v>
      </c>
      <c r="C553" s="330">
        <f>BH71</f>
        <v>0</v>
      </c>
      <c r="D553" s="324" t="s">
        <v>529</v>
      </c>
      <c r="E553" s="324" t="s">
        <v>529</v>
      </c>
      <c r="F553" s="331"/>
      <c r="G553" s="331"/>
      <c r="H553" s="332"/>
      <c r="I553" s="2"/>
      <c r="J553" s="319"/>
      <c r="K553" s="2"/>
      <c r="L553" s="2"/>
      <c r="M553" s="33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0">
        <f>'[1]Prior Year'!BI71</f>
        <v>0</v>
      </c>
      <c r="C554" s="330">
        <f>BI71</f>
        <v>0</v>
      </c>
      <c r="D554" s="324" t="s">
        <v>529</v>
      </c>
      <c r="E554" s="324" t="s">
        <v>529</v>
      </c>
      <c r="F554" s="331"/>
      <c r="G554" s="331"/>
      <c r="H554" s="332"/>
      <c r="I554" s="2"/>
      <c r="J554" s="319"/>
      <c r="K554" s="2"/>
      <c r="L554" s="2"/>
      <c r="M554" s="33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0">
        <f>'[1]Prior Year'!BJ71</f>
        <v>0</v>
      </c>
      <c r="C555" s="330">
        <f>BJ71</f>
        <v>0</v>
      </c>
      <c r="D555" s="324" t="s">
        <v>529</v>
      </c>
      <c r="E555" s="324" t="s">
        <v>529</v>
      </c>
      <c r="F555" s="331"/>
      <c r="G555" s="331"/>
      <c r="H555" s="332"/>
      <c r="I555" s="2"/>
      <c r="J555" s="319"/>
      <c r="K555" s="2"/>
      <c r="L555" s="2"/>
      <c r="M555" s="33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0">
        <f>'[1]Prior Year'!BK71</f>
        <v>0</v>
      </c>
      <c r="C556" s="330">
        <f>BK71</f>
        <v>0</v>
      </c>
      <c r="D556" s="324" t="s">
        <v>529</v>
      </c>
      <c r="E556" s="324" t="s">
        <v>529</v>
      </c>
      <c r="F556" s="331"/>
      <c r="G556" s="331"/>
      <c r="H556" s="332"/>
      <c r="I556" s="2"/>
      <c r="J556" s="319"/>
      <c r="K556" s="2"/>
      <c r="L556" s="2"/>
      <c r="M556" s="33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0">
        <f>'[1]Prior Year'!BL71</f>
        <v>0</v>
      </c>
      <c r="C557" s="330">
        <f>BL71</f>
        <v>0</v>
      </c>
      <c r="D557" s="324" t="s">
        <v>529</v>
      </c>
      <c r="E557" s="324" t="s">
        <v>529</v>
      </c>
      <c r="F557" s="331"/>
      <c r="G557" s="331"/>
      <c r="H557" s="332"/>
      <c r="I557" s="2"/>
      <c r="J557" s="319"/>
      <c r="K557" s="2"/>
      <c r="L557" s="2"/>
      <c r="M557" s="33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0">
        <f>'[1]Prior Year'!BM71</f>
        <v>0</v>
      </c>
      <c r="C558" s="330">
        <f>BM71</f>
        <v>0</v>
      </c>
      <c r="D558" s="324" t="s">
        <v>529</v>
      </c>
      <c r="E558" s="324" t="s">
        <v>529</v>
      </c>
      <c r="F558" s="331"/>
      <c r="G558" s="331"/>
      <c r="H558" s="332"/>
      <c r="I558" s="2"/>
      <c r="J558" s="319"/>
      <c r="K558" s="2"/>
      <c r="L558" s="2"/>
      <c r="M558" s="33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0">
        <f>'[1]Prior Year'!BN71</f>
        <v>3534307</v>
      </c>
      <c r="C559" s="330">
        <f>BN71</f>
        <v>3469180</v>
      </c>
      <c r="D559" s="324" t="s">
        <v>529</v>
      </c>
      <c r="E559" s="324" t="s">
        <v>529</v>
      </c>
      <c r="F559" s="331"/>
      <c r="G559" s="331"/>
      <c r="H559" s="332"/>
      <c r="I559" s="2"/>
      <c r="J559" s="319"/>
      <c r="K559" s="2"/>
      <c r="L559" s="2"/>
      <c r="M559" s="33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0">
        <f>'[1]Prior Year'!BO71</f>
        <v>0</v>
      </c>
      <c r="C560" s="330">
        <f>BO71</f>
        <v>0</v>
      </c>
      <c r="D560" s="324" t="s">
        <v>529</v>
      </c>
      <c r="E560" s="324" t="s">
        <v>529</v>
      </c>
      <c r="F560" s="331"/>
      <c r="G560" s="331"/>
      <c r="H560" s="332"/>
      <c r="I560" s="2"/>
      <c r="J560" s="319"/>
      <c r="K560" s="2"/>
      <c r="L560" s="2"/>
      <c r="M560" s="33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0">
        <f>'[1]Prior Year'!BP71</f>
        <v>0</v>
      </c>
      <c r="C561" s="330">
        <f>BP71</f>
        <v>0</v>
      </c>
      <c r="D561" s="324" t="s">
        <v>529</v>
      </c>
      <c r="E561" s="324" t="s">
        <v>529</v>
      </c>
      <c r="F561" s="331"/>
      <c r="G561" s="331"/>
      <c r="H561" s="332"/>
      <c r="I561" s="2"/>
      <c r="J561" s="319"/>
      <c r="K561" s="2"/>
      <c r="L561" s="2"/>
      <c r="M561" s="33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0">
        <f>'[1]Prior Year'!BQ71</f>
        <v>611937</v>
      </c>
      <c r="C562" s="330">
        <f>BQ71</f>
        <v>0</v>
      </c>
      <c r="D562" s="324" t="s">
        <v>529</v>
      </c>
      <c r="E562" s="324" t="s">
        <v>529</v>
      </c>
      <c r="F562" s="331"/>
      <c r="G562" s="331"/>
      <c r="H562" s="332"/>
      <c r="I562" s="2"/>
      <c r="J562" s="319"/>
      <c r="K562" s="2"/>
      <c r="L562" s="2"/>
      <c r="M562" s="33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0">
        <f>'[1]Prior Year'!BR71</f>
        <v>179885</v>
      </c>
      <c r="C563" s="330">
        <f>BR71</f>
        <v>192358</v>
      </c>
      <c r="D563" s="324" t="s">
        <v>529</v>
      </c>
      <c r="E563" s="324" t="s">
        <v>529</v>
      </c>
      <c r="F563" s="331"/>
      <c r="G563" s="331"/>
      <c r="H563" s="332"/>
      <c r="I563" s="2"/>
      <c r="J563" s="319"/>
      <c r="K563" s="2"/>
      <c r="L563" s="2"/>
      <c r="M563" s="33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0">
        <f>'[1]Prior Year'!BS71</f>
        <v>0</v>
      </c>
      <c r="C564" s="330">
        <f>BS71</f>
        <v>0</v>
      </c>
      <c r="D564" s="324" t="s">
        <v>529</v>
      </c>
      <c r="E564" s="324" t="s">
        <v>529</v>
      </c>
      <c r="F564" s="331"/>
      <c r="G564" s="331"/>
      <c r="H564" s="332"/>
      <c r="I564" s="2"/>
      <c r="J564" s="319"/>
      <c r="K564" s="2"/>
      <c r="L564" s="2"/>
      <c r="M564" s="33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0">
        <f>'[1]Prior Year'!BT71</f>
        <v>0</v>
      </c>
      <c r="C565" s="330">
        <f>BT71</f>
        <v>0</v>
      </c>
      <c r="D565" s="324" t="s">
        <v>529</v>
      </c>
      <c r="E565" s="324" t="s">
        <v>529</v>
      </c>
      <c r="F565" s="331"/>
      <c r="G565" s="331"/>
      <c r="H565" s="332"/>
      <c r="I565" s="2"/>
      <c r="J565" s="319"/>
      <c r="K565" s="2"/>
      <c r="L565" s="2"/>
      <c r="M565" s="33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0">
        <f>'[1]Prior Year'!BU71</f>
        <v>0</v>
      </c>
      <c r="C566" s="330">
        <f>BU71</f>
        <v>0</v>
      </c>
      <c r="D566" s="324" t="s">
        <v>529</v>
      </c>
      <c r="E566" s="324" t="s">
        <v>529</v>
      </c>
      <c r="F566" s="331"/>
      <c r="G566" s="331"/>
      <c r="H566" s="332"/>
      <c r="I566" s="2"/>
      <c r="J566" s="319"/>
      <c r="K566" s="2"/>
      <c r="L566" s="2"/>
      <c r="M566" s="33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0">
        <f>'[1]Prior Year'!BV71</f>
        <v>241155</v>
      </c>
      <c r="C567" s="330">
        <f>BV71</f>
        <v>272745</v>
      </c>
      <c r="D567" s="324" t="s">
        <v>529</v>
      </c>
      <c r="E567" s="324" t="s">
        <v>529</v>
      </c>
      <c r="F567" s="331"/>
      <c r="G567" s="331"/>
      <c r="H567" s="332"/>
      <c r="I567" s="2"/>
      <c r="J567" s="319"/>
      <c r="K567" s="2"/>
      <c r="L567" s="2"/>
      <c r="M567" s="33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0">
        <f>'[1]Prior Year'!BW71</f>
        <v>0</v>
      </c>
      <c r="C568" s="330">
        <f>BW71</f>
        <v>0</v>
      </c>
      <c r="D568" s="324" t="s">
        <v>529</v>
      </c>
      <c r="E568" s="324" t="s">
        <v>529</v>
      </c>
      <c r="F568" s="331"/>
      <c r="G568" s="331"/>
      <c r="H568" s="332"/>
      <c r="I568" s="2"/>
      <c r="J568" s="319"/>
      <c r="K568" s="2"/>
      <c r="L568" s="2"/>
      <c r="M568" s="33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0">
        <f>'[1]Prior Year'!BX71</f>
        <v>0</v>
      </c>
      <c r="C569" s="330">
        <f>BX71</f>
        <v>0</v>
      </c>
      <c r="D569" s="324" t="s">
        <v>529</v>
      </c>
      <c r="E569" s="324" t="s">
        <v>529</v>
      </c>
      <c r="F569" s="331"/>
      <c r="G569" s="331"/>
      <c r="H569" s="332"/>
      <c r="I569" s="2"/>
      <c r="J569" s="319"/>
      <c r="K569" s="2"/>
      <c r="L569" s="2"/>
      <c r="M569" s="33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0">
        <f>'[1]Prior Year'!BY71</f>
        <v>882603</v>
      </c>
      <c r="C570" s="330">
        <f>BY71</f>
        <v>881030</v>
      </c>
      <c r="D570" s="324" t="s">
        <v>529</v>
      </c>
      <c r="E570" s="324" t="s">
        <v>529</v>
      </c>
      <c r="F570" s="331"/>
      <c r="G570" s="331"/>
      <c r="H570" s="332"/>
      <c r="I570" s="2"/>
      <c r="J570" s="319"/>
      <c r="K570" s="2"/>
      <c r="L570" s="2"/>
      <c r="M570" s="33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0">
        <f>'[1]Prior Year'!BZ71</f>
        <v>0</v>
      </c>
      <c r="C571" s="330">
        <f>BZ71</f>
        <v>0</v>
      </c>
      <c r="D571" s="324" t="s">
        <v>529</v>
      </c>
      <c r="E571" s="324" t="s">
        <v>529</v>
      </c>
      <c r="F571" s="331"/>
      <c r="G571" s="331"/>
      <c r="H571" s="332"/>
      <c r="I571" s="2"/>
      <c r="J571" s="319"/>
      <c r="K571" s="2"/>
      <c r="L571" s="2"/>
      <c r="M571" s="33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0">
        <f>'[1]Prior Year'!CA71</f>
        <v>0</v>
      </c>
      <c r="C572" s="330">
        <f>CA71</f>
        <v>0</v>
      </c>
      <c r="D572" s="324" t="s">
        <v>529</v>
      </c>
      <c r="E572" s="324" t="s">
        <v>529</v>
      </c>
      <c r="F572" s="331"/>
      <c r="G572" s="331"/>
      <c r="H572" s="332"/>
      <c r="I572" s="2"/>
      <c r="J572" s="319"/>
      <c r="K572" s="2"/>
      <c r="L572" s="2"/>
      <c r="M572" s="33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0">
        <f>'[1]Prior Year'!CB71</f>
        <v>0</v>
      </c>
      <c r="C573" s="330">
        <f>CB71</f>
        <v>0</v>
      </c>
      <c r="D573" s="324" t="s">
        <v>529</v>
      </c>
      <c r="E573" s="324" t="s">
        <v>529</v>
      </c>
      <c r="F573" s="331"/>
      <c r="G573" s="331"/>
      <c r="H573" s="332"/>
      <c r="I573" s="2"/>
      <c r="J573" s="319"/>
      <c r="K573" s="2"/>
      <c r="L573" s="2"/>
      <c r="M573" s="33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0">
        <f>'[1]Prior Year'!CC71</f>
        <v>61144</v>
      </c>
      <c r="C574" s="330">
        <f>CC71</f>
        <v>89558</v>
      </c>
      <c r="D574" s="324" t="s">
        <v>529</v>
      </c>
      <c r="E574" s="324" t="s">
        <v>529</v>
      </c>
      <c r="F574" s="331"/>
      <c r="G574" s="331"/>
      <c r="H574" s="332"/>
      <c r="I574" s="2"/>
      <c r="J574" s="319"/>
      <c r="K574" s="2"/>
      <c r="L574" s="2"/>
      <c r="M574" s="33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0">
        <f>'[1]Prior Year'!CD71</f>
        <v>-1869733</v>
      </c>
      <c r="C575" s="330">
        <f>CD71</f>
        <v>0</v>
      </c>
      <c r="D575" s="324" t="s">
        <v>529</v>
      </c>
      <c r="E575" s="324" t="s">
        <v>529</v>
      </c>
      <c r="F575" s="331"/>
      <c r="G575" s="331"/>
      <c r="H575" s="3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3"/>
      <c r="B612" s="2"/>
      <c r="C612" s="324" t="s">
        <v>589</v>
      </c>
      <c r="D612" s="2">
        <f>CE76-(BE76+CD76)</f>
        <v>80349</v>
      </c>
      <c r="E612" s="2">
        <f>SUM(C624:D647)+SUM(C668:D713)</f>
        <v>15819159.625956764</v>
      </c>
      <c r="F612" s="2">
        <f>CE64-(AX64+BD64+BE64+BG64+BJ64+BN64+BP64+BQ64+CB64+CC64+CD64)</f>
        <v>0</v>
      </c>
      <c r="G612" s="2">
        <f>CE77-(AX77+AY77+BD77+BE77+BG77+BJ77+BN77+BP77+BQ77+CB77+CC77+CD77)</f>
        <v>3030</v>
      </c>
      <c r="H612" s="323">
        <f>CE60-(AX60+AY60+AZ60+BD60+BE60+BG60+BJ60+BN60+BO60+BP60+BQ60+BR60+CB60+CC60+CD60)</f>
        <v>77.34</v>
      </c>
      <c r="I612" s="2">
        <f>CE78-(AX78+AY78+AZ78+BD78+BE78+BF78+BG78+BJ78+BN78+BO78+BP78+BQ78+BR78+CB78+CC78+CD78)</f>
        <v>38215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30867879</v>
      </c>
      <c r="L612" s="323">
        <f>CE80-(AW80+AX80+AY80+AZ80+BA80+BB80+BC80+BD80+BE80+BF80+BG80+BH80+BI80+BJ80+BK80+BL80+BM80+BN80+BO80+BP80+BQ80+BR80+BS80+BT80+BU80+BV80+BW80+BX80+BY80+BZ80+CA80+CB80+CC80+CD80)</f>
        <v>46.39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3"/>
      <c r="B613" s="2"/>
      <c r="C613" s="324" t="s">
        <v>590</v>
      </c>
      <c r="D613" s="324" t="s">
        <v>591</v>
      </c>
      <c r="E613" s="327" t="s">
        <v>592</v>
      </c>
      <c r="F613" s="324" t="s">
        <v>593</v>
      </c>
      <c r="G613" s="324" t="s">
        <v>594</v>
      </c>
      <c r="H613" s="324" t="s">
        <v>595</v>
      </c>
      <c r="I613" s="324" t="s">
        <v>596</v>
      </c>
      <c r="J613" s="324" t="s">
        <v>597</v>
      </c>
      <c r="K613" s="324" t="s">
        <v>598</v>
      </c>
      <c r="L613" s="327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3">
        <v>8430</v>
      </c>
      <c r="B614" s="327" t="s">
        <v>140</v>
      </c>
      <c r="C614" s="2">
        <f>BE71</f>
        <v>740141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9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3"/>
      <c r="B615" s="327" t="s">
        <v>601</v>
      </c>
      <c r="C615" s="334">
        <f>CD69-CD70</f>
        <v>0</v>
      </c>
      <c r="D615" s="335">
        <f>SUM(C614:C615)</f>
        <v>740141</v>
      </c>
      <c r="E615" s="2"/>
      <c r="F615" s="2"/>
      <c r="G615" s="2"/>
      <c r="H615" s="2"/>
      <c r="I615" s="2"/>
      <c r="J615" s="2"/>
      <c r="K615" s="2"/>
      <c r="L615" s="2"/>
      <c r="M615" s="2"/>
      <c r="N615" s="319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3">
        <v>8310</v>
      </c>
      <c r="B616" s="336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9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3">
        <v>8510</v>
      </c>
      <c r="B617" s="336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9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3">
        <v>8470</v>
      </c>
      <c r="B618" s="336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9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3">
        <v>8610</v>
      </c>
      <c r="B619" s="336" t="s">
        <v>608</v>
      </c>
      <c r="C619" s="2">
        <f>BN71</f>
        <v>3469180</v>
      </c>
      <c r="D619" s="2">
        <f>(D615/D612)*BN76</f>
        <v>123085.09181197028</v>
      </c>
      <c r="E619" s="2"/>
      <c r="F619" s="2"/>
      <c r="G619" s="2"/>
      <c r="H619" s="2"/>
      <c r="I619" s="2"/>
      <c r="J619" s="2"/>
      <c r="K619" s="2"/>
      <c r="L619" s="2"/>
      <c r="M619" s="2"/>
      <c r="N619" s="319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3">
        <v>8790</v>
      </c>
      <c r="B620" s="336" t="s">
        <v>610</v>
      </c>
      <c r="C620" s="2">
        <f>CC71</f>
        <v>89558</v>
      </c>
      <c r="D620" s="2">
        <f>(D615/D612)*CC76</f>
        <v>49079.282231266108</v>
      </c>
      <c r="E620" s="2"/>
      <c r="F620" s="2"/>
      <c r="G620" s="2"/>
      <c r="H620" s="2"/>
      <c r="I620" s="2"/>
      <c r="J620" s="2"/>
      <c r="K620" s="2"/>
      <c r="L620" s="2"/>
      <c r="M620" s="2"/>
      <c r="N620" s="319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3">
        <v>8630</v>
      </c>
      <c r="B621" s="336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9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3">
        <v>8770</v>
      </c>
      <c r="B622" s="327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9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3">
        <v>8640</v>
      </c>
      <c r="B623" s="336" t="s">
        <v>616</v>
      </c>
      <c r="C623" s="2">
        <f>BQ71</f>
        <v>0</v>
      </c>
      <c r="D623" s="2">
        <f>(D615/D612)*BQ76</f>
        <v>0</v>
      </c>
      <c r="E623" s="2">
        <f>SUM(C616:D623)</f>
        <v>3730902.3740432365</v>
      </c>
      <c r="F623" s="2"/>
      <c r="G623" s="2"/>
      <c r="H623" s="2"/>
      <c r="I623" s="2"/>
      <c r="J623" s="2"/>
      <c r="K623" s="2"/>
      <c r="L623" s="2"/>
      <c r="M623" s="2"/>
      <c r="N623" s="319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3">
        <v>8420</v>
      </c>
      <c r="B624" s="336" t="s">
        <v>139</v>
      </c>
      <c r="C624" s="2">
        <f>BD71</f>
        <v>135367</v>
      </c>
      <c r="D624" s="2">
        <f>(D615/D612)*BD76</f>
        <v>2256.8363638626493</v>
      </c>
      <c r="E624" s="2">
        <f>(E623/E612)*SUM(C624:D624)</f>
        <v>32458.177928261357</v>
      </c>
      <c r="F624" s="2">
        <f>SUM(C624:E624)</f>
        <v>170082.01429212402</v>
      </c>
      <c r="G624" s="2"/>
      <c r="H624" s="2"/>
      <c r="I624" s="2"/>
      <c r="J624" s="2"/>
      <c r="K624" s="2"/>
      <c r="L624" s="2"/>
      <c r="M624" s="2"/>
      <c r="N624" s="319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3">
        <v>8320</v>
      </c>
      <c r="B625" s="336" t="s">
        <v>135</v>
      </c>
      <c r="C625" s="2">
        <f>AY71</f>
        <v>74043</v>
      </c>
      <c r="D625" s="2">
        <f>(D615/D612)*AY76</f>
        <v>40576.996664550898</v>
      </c>
      <c r="E625" s="2">
        <f>(E623/E612)*SUM(C625:D625)</f>
        <v>27032.78984345774</v>
      </c>
      <c r="F625" s="2" t="e">
        <f>(F624/F612)*AY64</f>
        <v>#DIV/0!</v>
      </c>
      <c r="G625" s="2" t="e">
        <f>SUM(C625:F625)</f>
        <v>#DIV/0!</v>
      </c>
      <c r="H625" s="2"/>
      <c r="I625" s="2"/>
      <c r="J625" s="2"/>
      <c r="K625" s="2"/>
      <c r="L625" s="2"/>
      <c r="M625" s="2"/>
      <c r="N625" s="319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3">
        <v>8650</v>
      </c>
      <c r="B626" s="336" t="s">
        <v>152</v>
      </c>
      <c r="C626" s="2">
        <f>BR71</f>
        <v>192358</v>
      </c>
      <c r="D626" s="2">
        <f>(D615/D612)*BR76</f>
        <v>3813.5928760781094</v>
      </c>
      <c r="E626" s="2">
        <f>(E623/E612)*SUM(C626:D626)</f>
        <v>46266.494484338757</v>
      </c>
      <c r="F626" s="2" t="e">
        <f>(F624/F612)*BR64</f>
        <v>#DIV/0!</v>
      </c>
      <c r="G626" s="2" t="e">
        <f>(G625/G612)*BR77</f>
        <v>#DIV/0!</v>
      </c>
      <c r="H626" s="2"/>
      <c r="I626" s="2"/>
      <c r="J626" s="2"/>
      <c r="K626" s="2"/>
      <c r="L626" s="2"/>
      <c r="M626" s="2"/>
      <c r="N626" s="319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3">
        <v>8620</v>
      </c>
      <c r="B627" s="327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 t="e">
        <f>(F624/F612)*BO64</f>
        <v>#DIV/0!</v>
      </c>
      <c r="G627" s="2" t="e">
        <f>(G625/G612)*BO77</f>
        <v>#DIV/0!</v>
      </c>
      <c r="H627" s="2"/>
      <c r="I627" s="2"/>
      <c r="J627" s="2"/>
      <c r="K627" s="2"/>
      <c r="L627" s="2"/>
      <c r="M627" s="2"/>
      <c r="N627" s="319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3">
        <v>8330</v>
      </c>
      <c r="B628" s="336" t="s">
        <v>136</v>
      </c>
      <c r="C628" s="2">
        <f>AZ71</f>
        <v>293716</v>
      </c>
      <c r="D628" s="2">
        <f>(D615/D612)*AZ76</f>
        <v>13255.459296319807</v>
      </c>
      <c r="E628" s="2">
        <f>(E623/E612)*SUM(C628:D628)</f>
        <v>72398.317820431505</v>
      </c>
      <c r="F628" s="2" t="e">
        <f>(F624/F612)*AZ64</f>
        <v>#DIV/0!</v>
      </c>
      <c r="G628" s="2" t="e">
        <f>(G625/G612)*AZ77</f>
        <v>#DIV/0!</v>
      </c>
      <c r="H628" s="2" t="e">
        <f>SUM(C626:G628)</f>
        <v>#DIV/0!</v>
      </c>
      <c r="I628" s="2"/>
      <c r="J628" s="2"/>
      <c r="K628" s="2"/>
      <c r="L628" s="2"/>
      <c r="M628" s="2"/>
      <c r="N628" s="319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3">
        <v>8460</v>
      </c>
      <c r="B629" s="336" t="s">
        <v>141</v>
      </c>
      <c r="C629" s="2">
        <f>BF71</f>
        <v>482068</v>
      </c>
      <c r="D629" s="2">
        <f>(D615/D612)*BF76</f>
        <v>6650.7585906482973</v>
      </c>
      <c r="E629" s="2">
        <f>(E623/E612)*SUM(C629:D629)</f>
        <v>115262.88499380596</v>
      </c>
      <c r="F629" s="2" t="e">
        <f>(F624/F612)*BF64</f>
        <v>#DIV/0!</v>
      </c>
      <c r="G629" s="2" t="e">
        <f>(G625/G612)*BF77</f>
        <v>#DIV/0!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319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3">
        <v>8350</v>
      </c>
      <c r="B630" s="336" t="s">
        <v>625</v>
      </c>
      <c r="C630" s="2">
        <f>BA71</f>
        <v>27129</v>
      </c>
      <c r="D630" s="2">
        <f>(D615/D612)*BA76</f>
        <v>14867.485270507414</v>
      </c>
      <c r="E630" s="2">
        <f>(E623/E612)*SUM(C630:D630)</f>
        <v>9904.7478059525183</v>
      </c>
      <c r="F630" s="2" t="e">
        <f>(F624/F612)*BA64</f>
        <v>#DIV/0!</v>
      </c>
      <c r="G630" s="2" t="e">
        <f>(G625/G612)*BA77</f>
        <v>#DIV/0!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19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3">
        <v>8200</v>
      </c>
      <c r="B631" s="336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 t="e">
        <f>(F624/F612)*AW64</f>
        <v>#DIV/0!</v>
      </c>
      <c r="G631" s="2" t="e">
        <f>(G625/G612)*AW77</f>
        <v>#DIV/0!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19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3">
        <v>8360</v>
      </c>
      <c r="B632" s="336" t="s">
        <v>629</v>
      </c>
      <c r="C632" s="2">
        <f>BB71</f>
        <v>721743</v>
      </c>
      <c r="D632" s="2">
        <f>(D615/D612)*BB76</f>
        <v>17566.477330147234</v>
      </c>
      <c r="E632" s="2">
        <f>(E623/E612)*SUM(C632:D632)</f>
        <v>174363.97061180079</v>
      </c>
      <c r="F632" s="2" t="e">
        <f>(F624/F612)*BB64</f>
        <v>#DIV/0!</v>
      </c>
      <c r="G632" s="2" t="e">
        <f>(G625/G612)*BB77</f>
        <v>#DIV/0!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19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3">
        <v>8370</v>
      </c>
      <c r="B633" s="336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 t="e">
        <f>(F624/F612)*BC64</f>
        <v>#DIV/0!</v>
      </c>
      <c r="G633" s="2" t="e">
        <f>(G625/G612)*BC77</f>
        <v>#DIV/0!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19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3">
        <v>8490</v>
      </c>
      <c r="B634" s="336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 t="e">
        <f>(F624/F612)*BI64</f>
        <v>#DIV/0!</v>
      </c>
      <c r="G634" s="2" t="e">
        <f>(G625/G612)*BI77</f>
        <v>#DIV/0!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19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3">
        <v>8530</v>
      </c>
      <c r="B635" s="336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 t="e">
        <f>(F624/F612)*BK64</f>
        <v>#DIV/0!</v>
      </c>
      <c r="G635" s="2" t="e">
        <f>(G625/G612)*BK77</f>
        <v>#DIV/0!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19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3">
        <v>8480</v>
      </c>
      <c r="B636" s="336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 t="e">
        <f>(F624/F612)*BH64</f>
        <v>#DIV/0!</v>
      </c>
      <c r="G636" s="2" t="e">
        <f>(G625/G612)*BH77</f>
        <v>#DIV/0!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19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3">
        <v>8560</v>
      </c>
      <c r="B637" s="336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 t="e">
        <f>(F624/F612)*BL64</f>
        <v>#DIV/0!</v>
      </c>
      <c r="G637" s="2" t="e">
        <f>(G625/G612)*BL77</f>
        <v>#DIV/0!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19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3">
        <v>8590</v>
      </c>
      <c r="B638" s="336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 t="e">
        <f>(F624/F612)*BM64</f>
        <v>#DIV/0!</v>
      </c>
      <c r="G638" s="2" t="e">
        <f>(G625/G612)*BM77</f>
        <v>#DIV/0!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19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3">
        <v>8660</v>
      </c>
      <c r="B639" s="336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 t="e">
        <f>(F624/F612)*BS64</f>
        <v>#DIV/0!</v>
      </c>
      <c r="G639" s="2" t="e">
        <f>(G625/G612)*BS77</f>
        <v>#DIV/0!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19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3">
        <v>8670</v>
      </c>
      <c r="B640" s="336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 t="e">
        <f>(F624/F612)*BT64</f>
        <v>#DIV/0!</v>
      </c>
      <c r="G640" s="2" t="e">
        <f>(G625/G612)*BT77</f>
        <v>#DIV/0!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19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3">
        <v>8680</v>
      </c>
      <c r="B641" s="336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 t="e">
        <f>(F624/F612)*BU64</f>
        <v>#DIV/0!</v>
      </c>
      <c r="G641" s="2" t="e">
        <f>(G625/G612)*BU77</f>
        <v>#DIV/0!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19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3">
        <v>8690</v>
      </c>
      <c r="B642" s="336" t="s">
        <v>648</v>
      </c>
      <c r="C642" s="2">
        <f>BV71</f>
        <v>272745</v>
      </c>
      <c r="D642" s="2">
        <f>(D615/D612)*BV76</f>
        <v>9773.4831920745764</v>
      </c>
      <c r="E642" s="2">
        <f>(E623/E612)*SUM(C642:D642)</f>
        <v>66631.155167236313</v>
      </c>
      <c r="F642" s="2" t="e">
        <f>(F624/F612)*BV64</f>
        <v>#DIV/0!</v>
      </c>
      <c r="G642" s="2" t="e">
        <f>(G625/G612)*BV77</f>
        <v>#DIV/0!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19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3">
        <v>8700</v>
      </c>
      <c r="B643" s="336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 t="e">
        <f>(F624/F612)*BW64</f>
        <v>#DIV/0!</v>
      </c>
      <c r="G643" s="2" t="e">
        <f>(G625/G612)*BW77</f>
        <v>#DIV/0!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19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3">
        <v>8710</v>
      </c>
      <c r="B644" s="336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 t="e">
        <f>(F624/F612)*BX64</f>
        <v>#DIV/0!</v>
      </c>
      <c r="G644" s="2" t="e">
        <f>(G625/G612)*BX77</f>
        <v>#DIV/0!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19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3">
        <v>8720</v>
      </c>
      <c r="B645" s="336" t="s">
        <v>654</v>
      </c>
      <c r="C645" s="2">
        <f>BY71</f>
        <v>881030</v>
      </c>
      <c r="D645" s="2">
        <f>(D615/D612)*BY76</f>
        <v>12150.070056876875</v>
      </c>
      <c r="E645" s="2">
        <f>(E623/E612)*SUM(C645:D645)</f>
        <v>210653.89834965774</v>
      </c>
      <c r="F645" s="2" t="e">
        <f>(F624/F612)*BY64</f>
        <v>#DIV/0!</v>
      </c>
      <c r="G645" s="2" t="e">
        <f>(G625/G612)*BY77</f>
        <v>#DIV/0!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19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3">
        <v>8730</v>
      </c>
      <c r="B646" s="336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 t="e">
        <f>(F624/F612)*BZ64</f>
        <v>#DIV/0!</v>
      </c>
      <c r="G646" s="2" t="e">
        <f>(G625/G612)*BZ77</f>
        <v>#DIV/0!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19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3">
        <v>8740</v>
      </c>
      <c r="B647" s="336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 t="e">
        <f>(F624/F612)*CA64</f>
        <v>#DIV/0!</v>
      </c>
      <c r="G647" s="2" t="e">
        <f>(G625/G612)*CA77</f>
        <v>#DIV/0!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19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3"/>
      <c r="B648" s="333"/>
      <c r="C648" s="2">
        <f>SUM(C614:C647)</f>
        <v>7379078</v>
      </c>
      <c r="D648" s="2"/>
      <c r="E648" s="2"/>
      <c r="F648" s="2"/>
      <c r="G648" s="2"/>
      <c r="H648" s="2"/>
      <c r="I648" s="2"/>
      <c r="J648" s="2"/>
      <c r="K648" s="2"/>
      <c r="L648" s="33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4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4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4" t="s">
        <v>590</v>
      </c>
      <c r="D667" s="324" t="s">
        <v>591</v>
      </c>
      <c r="E667" s="327" t="s">
        <v>592</v>
      </c>
      <c r="F667" s="324" t="s">
        <v>593</v>
      </c>
      <c r="G667" s="324" t="s">
        <v>594</v>
      </c>
      <c r="H667" s="324" t="s">
        <v>595</v>
      </c>
      <c r="I667" s="324" t="s">
        <v>596</v>
      </c>
      <c r="J667" s="324" t="s">
        <v>597</v>
      </c>
      <c r="K667" s="324" t="s">
        <v>598</v>
      </c>
      <c r="L667" s="327" t="s">
        <v>599</v>
      </c>
      <c r="M667" s="324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3">
        <v>6010</v>
      </c>
      <c r="B668" s="327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 t="e">
        <f>(F624/F612)*C64</f>
        <v>#DIV/0!</v>
      </c>
      <c r="G668" s="2" t="e">
        <f>(G625/G612)*C77</f>
        <v>#DIV/0!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27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3">
        <v>6030</v>
      </c>
      <c r="B669" s="327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 t="e">
        <f>(F624/F612)*D64</f>
        <v>#DIV/0!</v>
      </c>
      <c r="G669" s="2" t="e">
        <f>(G625/G612)*D77</f>
        <v>#DIV/0!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27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3">
        <v>6070</v>
      </c>
      <c r="B670" s="327" t="s">
        <v>665</v>
      </c>
      <c r="C670" s="2">
        <f>E71</f>
        <v>2336699</v>
      </c>
      <c r="D670" s="2">
        <f>(D615/D612)*E76</f>
        <v>149402.56728770738</v>
      </c>
      <c r="E670" s="2">
        <f>(E623/E612)*SUM(C670:D670)</f>
        <v>586339.75880026107</v>
      </c>
      <c r="F670" s="2" t="e">
        <f>(F624/F612)*E64</f>
        <v>#DIV/0!</v>
      </c>
      <c r="G670" s="2" t="e">
        <f>(G625/G612)*E77</f>
        <v>#DIV/0!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27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3">
        <v>6100</v>
      </c>
      <c r="B671" s="327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 t="e">
        <f>(F624/F612)*F64</f>
        <v>#DIV/0!</v>
      </c>
      <c r="G671" s="2" t="e">
        <f>(G625/G612)*F77</f>
        <v>#DIV/0!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27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3">
        <v>6120</v>
      </c>
      <c r="B672" s="327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 t="e">
        <f>(F624/F612)*G64</f>
        <v>#DIV/0!</v>
      </c>
      <c r="G672" s="2" t="e">
        <f>(G625/G612)*G77</f>
        <v>#DIV/0!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27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3">
        <v>6140</v>
      </c>
      <c r="B673" s="327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 t="e">
        <f>(F624/F612)*H64</f>
        <v>#DIV/0!</v>
      </c>
      <c r="G673" s="2" t="e">
        <f>(G625/G612)*H77</f>
        <v>#DIV/0!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27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3">
        <v>6150</v>
      </c>
      <c r="B674" s="327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 t="e">
        <f>(F624/F612)*I64</f>
        <v>#DIV/0!</v>
      </c>
      <c r="G674" s="2" t="e">
        <f>(G625/G612)*I77</f>
        <v>#DIV/0!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27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3">
        <v>6170</v>
      </c>
      <c r="B675" s="327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 t="e">
        <f>(F624/F612)*J64</f>
        <v>#DIV/0!</v>
      </c>
      <c r="G675" s="2" t="e">
        <f>(G625/G612)*J77</f>
        <v>#DIV/0!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27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3">
        <v>6200</v>
      </c>
      <c r="B676" s="327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 t="e">
        <f>(F624/F612)*K64</f>
        <v>#DIV/0!</v>
      </c>
      <c r="G676" s="2" t="e">
        <f>(G625/G612)*K77</f>
        <v>#DIV/0!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27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3">
        <v>6210</v>
      </c>
      <c r="B677" s="327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 t="e">
        <f>(F624/F612)*L64</f>
        <v>#DIV/0!</v>
      </c>
      <c r="G677" s="2" t="e">
        <f>(G625/G612)*L77</f>
        <v>#DIV/0!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27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3">
        <v>6330</v>
      </c>
      <c r="B678" s="327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 t="e">
        <f>(F624/F612)*M64</f>
        <v>#DIV/0!</v>
      </c>
      <c r="G678" s="2" t="e">
        <f>(G625/G612)*M77</f>
        <v>#DIV/0!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27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3">
        <v>6400</v>
      </c>
      <c r="B679" s="327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 t="e">
        <f>(F624/F612)*N64</f>
        <v>#DIV/0!</v>
      </c>
      <c r="G679" s="2" t="e">
        <f>(G625/G612)*N77</f>
        <v>#DIV/0!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27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3">
        <v>7010</v>
      </c>
      <c r="B680" s="327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 t="e">
        <f>(F624/F612)*O64</f>
        <v>#DIV/0!</v>
      </c>
      <c r="G680" s="2" t="e">
        <f>(G625/G612)*O77</f>
        <v>#DIV/0!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27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3">
        <v>7020</v>
      </c>
      <c r="B681" s="327" t="s">
        <v>684</v>
      </c>
      <c r="C681" s="2">
        <f>P71</f>
        <v>2938540</v>
      </c>
      <c r="D681" s="2">
        <f>(D615/D612)*P76</f>
        <v>37656.926757022491</v>
      </c>
      <c r="E681" s="2">
        <f>(E623/E612)*SUM(C681:D681)</f>
        <v>701927.31107145513</v>
      </c>
      <c r="F681" s="2" t="e">
        <f>(F624/F612)*P64</f>
        <v>#DIV/0!</v>
      </c>
      <c r="G681" s="2" t="e">
        <f>(G625/G612)*P77</f>
        <v>#DIV/0!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27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3">
        <v>7030</v>
      </c>
      <c r="B682" s="327" t="s">
        <v>686</v>
      </c>
      <c r="C682" s="2">
        <f>Q71</f>
        <v>261812</v>
      </c>
      <c r="D682" s="2">
        <f>(D615/D612)*Q76</f>
        <v>12988.323563454431</v>
      </c>
      <c r="E682" s="2">
        <f>(E623/E612)*SUM(C682:D682)</f>
        <v>64810.849868943842</v>
      </c>
      <c r="F682" s="2" t="e">
        <f>(F624/F612)*Q64</f>
        <v>#DIV/0!</v>
      </c>
      <c r="G682" s="2" t="e">
        <f>(G625/G612)*Q77</f>
        <v>#DIV/0!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27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3">
        <v>7040</v>
      </c>
      <c r="B683" s="327" t="s">
        <v>107</v>
      </c>
      <c r="C683" s="2">
        <f>R71</f>
        <v>2426869</v>
      </c>
      <c r="D683" s="2">
        <f>(D615/D612)*R76</f>
        <v>4965.0400004978283</v>
      </c>
      <c r="E683" s="2">
        <f>(E623/E612)*SUM(C683:D683)</f>
        <v>573540.92174591532</v>
      </c>
      <c r="F683" s="2" t="e">
        <f>(F624/F612)*R64</f>
        <v>#DIV/0!</v>
      </c>
      <c r="G683" s="2" t="e">
        <f>(G625/G612)*R77</f>
        <v>#DIV/0!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27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3">
        <v>7050</v>
      </c>
      <c r="B684" s="327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 t="e">
        <f>(F624/F612)*S64</f>
        <v>#DIV/0!</v>
      </c>
      <c r="G684" s="2" t="e">
        <f>(G625/G612)*S77</f>
        <v>#DIV/0!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27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3">
        <v>7060</v>
      </c>
      <c r="B685" s="327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 t="e">
        <f>(F624/F612)*T64</f>
        <v>#DIV/0!</v>
      </c>
      <c r="G685" s="2" t="e">
        <f>(G625/G612)*T77</f>
        <v>#DIV/0!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27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3">
        <v>7070</v>
      </c>
      <c r="B686" s="327" t="s">
        <v>109</v>
      </c>
      <c r="C686" s="2">
        <f>U71</f>
        <v>121539</v>
      </c>
      <c r="D686" s="2">
        <f>(D615/D612)*U76</f>
        <v>4246.5369948599237</v>
      </c>
      <c r="E686" s="2">
        <f>(E623/E612)*SUM(C686:D686)</f>
        <v>29666.149763378642</v>
      </c>
      <c r="F686" s="2" t="e">
        <f>(F624/F612)*U64</f>
        <v>#DIV/0!</v>
      </c>
      <c r="G686" s="2" t="e">
        <f>(G625/G612)*U77</f>
        <v>#DIV/0!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27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3">
        <v>7110</v>
      </c>
      <c r="B687" s="327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 t="e">
        <f>(F624/F612)*V64</f>
        <v>#DIV/0!</v>
      </c>
      <c r="G687" s="2" t="e">
        <f>(G625/G612)*V77</f>
        <v>#DIV/0!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27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3">
        <v>7120</v>
      </c>
      <c r="B688" s="327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 t="e">
        <f>(F624/F612)*W64</f>
        <v>#DIV/0!</v>
      </c>
      <c r="G688" s="2" t="e">
        <f>(G625/G612)*W77</f>
        <v>#DIV/0!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27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3">
        <v>7130</v>
      </c>
      <c r="B689" s="327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 t="e">
        <f>(F624/F612)*X64</f>
        <v>#DIV/0!</v>
      </c>
      <c r="G689" s="2" t="e">
        <f>(G625/G612)*X77</f>
        <v>#DIV/0!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27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3">
        <v>7140</v>
      </c>
      <c r="B690" s="327" t="s">
        <v>1249</v>
      </c>
      <c r="C690" s="2">
        <f>Y71</f>
        <v>474178</v>
      </c>
      <c r="D690" s="2">
        <f>(D615/D612)*Y76</f>
        <v>29670.48950204732</v>
      </c>
      <c r="E690" s="2">
        <f>(E623/E612)*SUM(C690:D690)</f>
        <v>118831.18762875455</v>
      </c>
      <c r="F690" s="2" t="e">
        <f>(F624/F612)*Y64</f>
        <v>#DIV/0!</v>
      </c>
      <c r="G690" s="2" t="e">
        <f>(G625/G612)*Y77</f>
        <v>#DIV/0!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27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3">
        <v>7150</v>
      </c>
      <c r="B691" s="327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 t="e">
        <f>(F624/F612)*Z64</f>
        <v>#DIV/0!</v>
      </c>
      <c r="G691" s="2" t="e">
        <f>(G625/G612)*Z77</f>
        <v>#DIV/0!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27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3">
        <v>7160</v>
      </c>
      <c r="B692" s="327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 t="e">
        <f>(F624/F612)*AA64</f>
        <v>#DIV/0!</v>
      </c>
      <c r="G692" s="2" t="e">
        <f>(G625/G612)*AA77</f>
        <v>#DIV/0!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27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3">
        <v>7170</v>
      </c>
      <c r="B693" s="327" t="s">
        <v>115</v>
      </c>
      <c r="C693" s="2">
        <f>AB71</f>
        <v>339386</v>
      </c>
      <c r="D693" s="2">
        <f>(D615/D612)*AB76</f>
        <v>2763.4730986073259</v>
      </c>
      <c r="E693" s="2">
        <f>(E623/E612)*SUM(C693:D693)</f>
        <v>80694.949140449709</v>
      </c>
      <c r="F693" s="2" t="e">
        <f>(F624/F612)*AB64</f>
        <v>#DIV/0!</v>
      </c>
      <c r="G693" s="2" t="e">
        <f>(G625/G612)*AB77</f>
        <v>#DIV/0!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27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3">
        <v>7180</v>
      </c>
      <c r="B694" s="327" t="s">
        <v>706</v>
      </c>
      <c r="C694" s="2">
        <f>AC71</f>
        <v>487508</v>
      </c>
      <c r="D694" s="2">
        <f>(D615/D612)*AC76</f>
        <v>948.79243052184847</v>
      </c>
      <c r="E694" s="2">
        <f>(E623/E612)*SUM(C694:D694)</f>
        <v>115201.10104371983</v>
      </c>
      <c r="F694" s="2" t="e">
        <f>(F624/F612)*AC64</f>
        <v>#DIV/0!</v>
      </c>
      <c r="G694" s="2" t="e">
        <f>(G625/G612)*AC77</f>
        <v>#DIV/0!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27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3">
        <v>7190</v>
      </c>
      <c r="B695" s="327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 t="e">
        <f>(F624/F612)*AD64</f>
        <v>#DIV/0!</v>
      </c>
      <c r="G695" s="2" t="e">
        <f>(G625/G612)*AD77</f>
        <v>#DIV/0!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27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3">
        <v>7200</v>
      </c>
      <c r="B696" s="327" t="s">
        <v>709</v>
      </c>
      <c r="C696" s="2">
        <f>AE71</f>
        <v>566505</v>
      </c>
      <c r="D696" s="2">
        <f>(D615/D612)*AE76</f>
        <v>48093.643492762829</v>
      </c>
      <c r="E696" s="2">
        <f>(E623/E612)*SUM(C696:D696)</f>
        <v>144951.28643423226</v>
      </c>
      <c r="F696" s="2" t="e">
        <f>(F624/F612)*AE64</f>
        <v>#DIV/0!</v>
      </c>
      <c r="G696" s="2" t="e">
        <f>(G625/G612)*AE77</f>
        <v>#DIV/0!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27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3">
        <v>7220</v>
      </c>
      <c r="B697" s="327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 t="e">
        <f>(F624/F612)*AF64</f>
        <v>#DIV/0!</v>
      </c>
      <c r="G697" s="2" t="e">
        <f>(G625/G612)*AF77</f>
        <v>#DIV/0!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27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3">
        <v>7230</v>
      </c>
      <c r="B698" s="327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 t="e">
        <f>(F624/F612)*AG64</f>
        <v>#DIV/0!</v>
      </c>
      <c r="G698" s="2" t="e">
        <f>(G625/G612)*AG77</f>
        <v>#DIV/0!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27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3">
        <v>7240</v>
      </c>
      <c r="B699" s="327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 t="e">
        <f>(F624/F612)*AH64</f>
        <v>#DIV/0!</v>
      </c>
      <c r="G699" s="2" t="e">
        <f>(G625/G612)*AH77</f>
        <v>#DIV/0!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27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3">
        <v>7250</v>
      </c>
      <c r="B700" s="327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 t="e">
        <f>(F624/F612)*AI64</f>
        <v>#DIV/0!</v>
      </c>
      <c r="G700" s="2" t="e">
        <f>(G625/G612)*AI77</f>
        <v>#DIV/0!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27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3">
        <v>7260</v>
      </c>
      <c r="B701" s="327" t="s">
        <v>121</v>
      </c>
      <c r="C701" s="2">
        <f>AJ71</f>
        <v>1204971</v>
      </c>
      <c r="D701" s="2">
        <f>(D615/D612)*AJ76</f>
        <v>80960.55021219929</v>
      </c>
      <c r="E701" s="2">
        <f>(E623/E612)*SUM(C701:D701)</f>
        <v>303283.18235511979</v>
      </c>
      <c r="F701" s="2" t="e">
        <f>(F624/F612)*AJ64</f>
        <v>#DIV/0!</v>
      </c>
      <c r="G701" s="2" t="e">
        <f>(G625/G612)*AJ77</f>
        <v>#DIV/0!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27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3">
        <v>7310</v>
      </c>
      <c r="B702" s="327" t="s">
        <v>719</v>
      </c>
      <c r="C702" s="2">
        <f>AK71</f>
        <v>1012977</v>
      </c>
      <c r="D702" s="2">
        <f>(D615/D612)*AK76</f>
        <v>75369.122976017126</v>
      </c>
      <c r="E702" s="2">
        <f>(E623/E612)*SUM(C702:D702)</f>
        <v>256683.23918606323</v>
      </c>
      <c r="F702" s="2" t="e">
        <f>(F624/F612)*AK64</f>
        <v>#DIV/0!</v>
      </c>
      <c r="G702" s="2" t="e">
        <f>(G625/G612)*AK77</f>
        <v>#DIV/0!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27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3">
        <v>7320</v>
      </c>
      <c r="B703" s="327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 t="e">
        <f>(F624/F612)*AL64</f>
        <v>#DIV/0!</v>
      </c>
      <c r="G703" s="2" t="e">
        <f>(G625/G612)*AL77</f>
        <v>#DIV/0!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27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3">
        <v>7330</v>
      </c>
      <c r="B704" s="327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 t="e">
        <f>(F624/F612)*AM64</f>
        <v>#DIV/0!</v>
      </c>
      <c r="G704" s="2" t="e">
        <f>(G625/G612)*AM77</f>
        <v>#DIV/0!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27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3">
        <v>7340</v>
      </c>
      <c r="B705" s="327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 t="e">
        <f>(F624/F612)*AN64</f>
        <v>#DIV/0!</v>
      </c>
      <c r="G705" s="2" t="e">
        <f>(G625/G612)*AN77</f>
        <v>#DIV/0!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27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3">
        <v>7350</v>
      </c>
      <c r="B706" s="327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 t="e">
        <f>(F624/F612)*AO64</f>
        <v>#DIV/0!</v>
      </c>
      <c r="G706" s="2" t="e">
        <f>(G625/G612)*AO77</f>
        <v>#DIV/0!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27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3">
        <v>7380</v>
      </c>
      <c r="B707" s="327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 t="e">
        <f>(F624/F612)*AP64</f>
        <v>#DIV/0!</v>
      </c>
      <c r="G707" s="2" t="e">
        <f>(G625/G612)*AP77</f>
        <v>#DIV/0!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27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3">
        <v>7390</v>
      </c>
      <c r="B708" s="327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 t="e">
        <f>(F624/F612)*AQ64</f>
        <v>#DIV/0!</v>
      </c>
      <c r="G708" s="2" t="e">
        <f>(G625/G612)*AQ77</f>
        <v>#DIV/0!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27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3">
        <v>7400</v>
      </c>
      <c r="B709" s="327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 t="e">
        <f>(F624/F612)*AR64</f>
        <v>#DIV/0!</v>
      </c>
      <c r="G709" s="2" t="e">
        <f>(G625/G612)*AR77</f>
        <v>#DIV/0!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27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3">
        <v>7410</v>
      </c>
      <c r="B710" s="327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 t="e">
        <f>(F624/F612)*AS64</f>
        <v>#DIV/0!</v>
      </c>
      <c r="G710" s="2" t="e">
        <f>(G625/G612)*AS77</f>
        <v>#DIV/0!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27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3">
        <v>7420</v>
      </c>
      <c r="B711" s="327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 t="e">
        <f>(F624/F612)*AT64</f>
        <v>#DIV/0!</v>
      </c>
      <c r="G711" s="2" t="e">
        <f>(G625/G612)*AT77</f>
        <v>#DIV/0!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27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3">
        <v>7430</v>
      </c>
      <c r="B712" s="327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 t="e">
        <f>(F624/F612)*AU64</f>
        <v>#DIV/0!</v>
      </c>
      <c r="G712" s="2" t="e">
        <f>(G625/G612)*AU77</f>
        <v>#DIV/0!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27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3">
        <v>7490</v>
      </c>
      <c r="B713" s="327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 t="e">
        <f>(F624/F612)*AV64</f>
        <v>#DIV/0!</v>
      </c>
      <c r="G713" s="2" t="e">
        <f>(G625/G612)*AV77</f>
        <v>#DIV/0!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19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19550062</v>
      </c>
      <c r="D715" s="2">
        <f>SUM(D616:D647)+SUM(D668:D713)</f>
        <v>740141</v>
      </c>
      <c r="E715" s="2">
        <f>SUM(E624:E647)+SUM(E668:E713)</f>
        <v>3730902.3740432365</v>
      </c>
      <c r="F715" s="2" t="e">
        <f>SUM(F625:F648)+SUM(F668:F713)</f>
        <v>#DIV/0!</v>
      </c>
      <c r="G715" s="2" t="e">
        <f>SUM(G626:G647)+SUM(G668:G713)</f>
        <v>#DIV/0!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27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19550062</v>
      </c>
      <c r="D716" s="2">
        <f>D615</f>
        <v>740141</v>
      </c>
      <c r="E716" s="2">
        <f>E623</f>
        <v>3730902.3740432365</v>
      </c>
      <c r="F716" s="2">
        <f>F624</f>
        <v>170082.01429212402</v>
      </c>
      <c r="G716" s="2" t="e">
        <f>G625</f>
        <v>#DIV/0!</v>
      </c>
      <c r="H716" s="2" t="e">
        <f>H628</f>
        <v>#DIV/0!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7379078</v>
      </c>
      <c r="N716" s="327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3" t="str">
        <f>RIGHT(C84,3)&amp;"*"&amp;RIGHT(C83,4)&amp;"*"&amp;"A"</f>
        <v>ane*042*A</v>
      </c>
      <c r="B721" s="281">
        <f>ROUND(C166,0)</f>
        <v>20052</v>
      </c>
      <c r="C721" s="281">
        <f>ROUND(C167,0)</f>
        <v>152626</v>
      </c>
      <c r="D721" s="281">
        <f>ROUND(C168,0)</f>
        <v>1291759</v>
      </c>
      <c r="E721" s="281">
        <f>ROUND(C169,0)</f>
        <v>0</v>
      </c>
      <c r="F721" s="281">
        <f>ROUND(C170,0)</f>
        <v>1160566</v>
      </c>
      <c r="G721" s="281">
        <f>ROUND(C171,0)</f>
        <v>169258</v>
      </c>
      <c r="H721" s="281">
        <f>ROUND(C172+C173,0)</f>
        <v>0</v>
      </c>
      <c r="I721" s="281">
        <f>ROUND(C176,0)</f>
        <v>72397</v>
      </c>
      <c r="J721" s="281">
        <f>ROUND(C177,0)</f>
        <v>0</v>
      </c>
      <c r="K721" s="281">
        <f>ROUND(C180,0)</f>
        <v>341428</v>
      </c>
      <c r="L721" s="281">
        <f>ROUND(C181,0)</f>
        <v>0</v>
      </c>
      <c r="M721" s="281">
        <f>ROUND(C184,0)</f>
        <v>100849</v>
      </c>
      <c r="N721" s="281">
        <f>ROUND(C185,0)</f>
        <v>0</v>
      </c>
      <c r="O721" s="281">
        <f>ROUND(C186,0)</f>
        <v>0</v>
      </c>
      <c r="P721" s="281">
        <f>ROUND(C189,0)</f>
        <v>0</v>
      </c>
      <c r="Q721" s="281">
        <f>ROUND(C190,0)</f>
        <v>0</v>
      </c>
      <c r="R721" s="281">
        <f>ROUND(B196,0)</f>
        <v>206831</v>
      </c>
      <c r="S721" s="281">
        <f>ROUND(C196,0)</f>
        <v>0</v>
      </c>
      <c r="T721" s="281">
        <f>ROUND(D196,0)</f>
        <v>0</v>
      </c>
      <c r="U721" s="281">
        <f>ROUND(B197,0)</f>
        <v>20790634</v>
      </c>
      <c r="V721" s="281">
        <f>ROUND(C197,0)</f>
        <v>0</v>
      </c>
      <c r="W721" s="281">
        <f>ROUND(D197,0)</f>
        <v>0</v>
      </c>
      <c r="X721" s="281">
        <f>ROUND(B198,0)</f>
        <v>1828195</v>
      </c>
      <c r="Y721" s="281">
        <f>ROUND(C198,0)</f>
        <v>0</v>
      </c>
      <c r="Z721" s="281">
        <f>ROUND(D198,0)</f>
        <v>0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8606099</v>
      </c>
      <c r="AE721" s="281">
        <f>ROUND(C200,0)</f>
        <v>0</v>
      </c>
      <c r="AF721" s="281">
        <f>ROUND(D200,0)</f>
        <v>0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0</v>
      </c>
      <c r="AN721" s="281">
        <f>ROUND(C203,0)</f>
        <v>0</v>
      </c>
      <c r="AO721" s="281">
        <f>ROUND(D203,0)</f>
        <v>0</v>
      </c>
      <c r="AP721" s="281">
        <f>ROUND(B204,0)</f>
        <v>34294693</v>
      </c>
      <c r="AQ721" s="281">
        <f>ROUND(C204,0)</f>
        <v>0</v>
      </c>
      <c r="AR721" s="281">
        <f>ROUND(D204,0)</f>
        <v>0</v>
      </c>
      <c r="AS721" s="281"/>
      <c r="AT721" s="281"/>
      <c r="AU721" s="281"/>
      <c r="AV721" s="281">
        <f>ROUND(B210,0)</f>
        <v>14561102</v>
      </c>
      <c r="AW721" s="281">
        <f>ROUND(C210,0)</f>
        <v>0</v>
      </c>
      <c r="AX721" s="281">
        <f>ROUND(D210,0)</f>
        <v>0</v>
      </c>
      <c r="AY721" s="281">
        <f>ROUND(B211,0)</f>
        <v>1522532</v>
      </c>
      <c r="AZ721" s="281">
        <f>ROUND(C211,0)</f>
        <v>0</v>
      </c>
      <c r="BA721" s="281">
        <f>ROUND(D211,0)</f>
        <v>0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5691730</v>
      </c>
      <c r="BF721" s="281">
        <f>ROUND(C213,0)</f>
        <v>0</v>
      </c>
      <c r="BG721" s="281">
        <f>ROUND(D213,0)</f>
        <v>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21942588</v>
      </c>
      <c r="BR721" s="281">
        <f>ROUND(C217,0)</f>
        <v>0</v>
      </c>
      <c r="BS721" s="281">
        <f>ROUND(D217,0)</f>
        <v>0</v>
      </c>
      <c r="BT721" s="281">
        <f>ROUND(C222,0)</f>
        <v>0</v>
      </c>
      <c r="BU721" s="281">
        <f>ROUND(C223,0)</f>
        <v>0</v>
      </c>
      <c r="BV721" s="281">
        <f>ROUND(C224,0)</f>
        <v>14303511</v>
      </c>
      <c r="BW721" s="281">
        <f>ROUND(C225,0)</f>
        <v>0</v>
      </c>
      <c r="BX721" s="281">
        <f>ROUND(C226,0)</f>
        <v>902740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980036</v>
      </c>
      <c r="CC721" s="281">
        <f>ROUND(C237+C238,0)</f>
        <v>216524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3" t="str">
        <f>RIGHT(C84,3)&amp;"*"&amp;RIGHT(C83,4)&amp;"*"&amp;"A"</f>
        <v>ane*042*A</v>
      </c>
      <c r="B725" s="281">
        <f>ROUND(C112,0)</f>
        <v>0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0</v>
      </c>
      <c r="L725" s="281">
        <f>ROUND(C119,0)</f>
        <v>30</v>
      </c>
      <c r="M725" s="281">
        <f>ROUND(C120,0)</f>
        <v>0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0</v>
      </c>
      <c r="Y725" s="281">
        <f>ROUND(B140,0)</f>
        <v>0</v>
      </c>
      <c r="Z725" s="281">
        <f>ROUND(B141,0)</f>
        <v>0</v>
      </c>
      <c r="AA725" s="281">
        <f>ROUND(B142,0)</f>
        <v>0</v>
      </c>
      <c r="AB725" s="281">
        <f>ROUND(B143,0)</f>
        <v>0</v>
      </c>
      <c r="AC725" s="281">
        <f>ROUND(C139,0)</f>
        <v>702</v>
      </c>
      <c r="AD725" s="281">
        <f>ROUND(C140,0)</f>
        <v>11905</v>
      </c>
      <c r="AE725" s="281">
        <f>ROUND(C141,0)</f>
        <v>8532130</v>
      </c>
      <c r="AF725" s="281">
        <f>ROUND(C142,0)</f>
        <v>10273109</v>
      </c>
      <c r="AG725" s="281">
        <f>ROUND(C143,0)</f>
        <v>0</v>
      </c>
      <c r="AH725" s="281">
        <f>ROUND(D139,0)</f>
        <v>609</v>
      </c>
      <c r="AI725" s="281">
        <f>ROUND(D140,0)</f>
        <v>12823</v>
      </c>
      <c r="AJ725" s="281">
        <f>ROUND(D141,0)</f>
        <v>9435309</v>
      </c>
      <c r="AK725" s="281">
        <f>ROUND(D142,0)</f>
        <v>10918299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3" t="str">
        <f>RIGHT(C84,3)&amp;"*"&amp;RIGHT(C83,4)&amp;"*"&amp;"A"</f>
        <v>ane*042*A</v>
      </c>
      <c r="B729" s="281">
        <f>ROUND(C249,0)</f>
        <v>0</v>
      </c>
      <c r="C729" s="281">
        <f>ROUND(C250,0)</f>
        <v>111824</v>
      </c>
      <c r="D729" s="281">
        <f>ROUND(C251,0)</f>
        <v>0</v>
      </c>
      <c r="E729" s="281">
        <f>ROUND(C252,0)</f>
        <v>3156067</v>
      </c>
      <c r="F729" s="281">
        <f>ROUND(C253,0)</f>
        <v>2216142</v>
      </c>
      <c r="G729" s="281">
        <f>ROUND(C254,0)</f>
        <v>0</v>
      </c>
      <c r="H729" s="281">
        <f>ROUND(C255,0)</f>
        <v>387</v>
      </c>
      <c r="I729" s="281">
        <f>ROUND(C256,0)</f>
        <v>0</v>
      </c>
      <c r="J729" s="281">
        <f>ROUND(C257,0)</f>
        <v>544235</v>
      </c>
      <c r="K729" s="281">
        <f>ROUND(C258,0)</f>
        <v>360242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2862934</v>
      </c>
      <c r="Q729" s="281">
        <f>ROUND(C268,0)</f>
        <v>206831</v>
      </c>
      <c r="R729" s="281">
        <f>ROUND(C269,0)</f>
        <v>20790634</v>
      </c>
      <c r="S729" s="281">
        <f>ROUND(C270,0)</f>
        <v>1828195</v>
      </c>
      <c r="T729" s="281">
        <f>ROUND(C271,0)</f>
        <v>0</v>
      </c>
      <c r="U729" s="281">
        <f>ROUND(C272,0)</f>
        <v>8606099</v>
      </c>
      <c r="V729" s="281">
        <f>ROUND(C273,0)</f>
        <v>0</v>
      </c>
      <c r="W729" s="281">
        <f>ROUND(C274,0)</f>
        <v>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1521585</v>
      </c>
      <c r="AJ729" s="281">
        <f>ROUND(C306,0)</f>
        <v>162121</v>
      </c>
      <c r="AK729" s="281">
        <f>ROUND(C307,0)</f>
        <v>0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54021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0</v>
      </c>
      <c r="AY729" s="281">
        <f>ROUND(C325,0)</f>
        <v>0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79.400000000000006</v>
      </c>
      <c r="BJ729" s="281">
        <f>ROUND(C358,0)</f>
        <v>0</v>
      </c>
      <c r="BK729" s="281">
        <f>ROUND(C359,0)</f>
        <v>12218568</v>
      </c>
      <c r="BL729" s="281">
        <f>ROUND(C362,0)</f>
        <v>0</v>
      </c>
      <c r="BM729" s="281">
        <f>ROUND(C363,0)</f>
        <v>0</v>
      </c>
      <c r="BN729" s="281">
        <f>ROUND(C364,0)</f>
        <v>27031603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15087496</v>
      </c>
      <c r="BT729" s="281">
        <f>ROUND(C379,0)</f>
        <v>3669892</v>
      </c>
      <c r="BU729" s="281">
        <f>ROUND(C380,0)</f>
        <v>0</v>
      </c>
      <c r="BV729" s="281">
        <f>ROUND(C381,0)</f>
        <v>2924976</v>
      </c>
      <c r="BW729" s="281">
        <f>ROUND(C382,0)</f>
        <v>317709</v>
      </c>
      <c r="BX729" s="281">
        <f>ROUND(C383,0)</f>
        <v>0</v>
      </c>
      <c r="BY729" s="281">
        <f>ROUND(C384,0)</f>
        <v>1491634</v>
      </c>
      <c r="BZ729" s="281">
        <f>ROUND(C385,0)</f>
        <v>0</v>
      </c>
      <c r="CA729" s="281">
        <f>ROUND(C386,0)</f>
        <v>341428</v>
      </c>
      <c r="CB729" s="281">
        <f>ROUND(C387,0)</f>
        <v>144489</v>
      </c>
      <c r="CC729" s="281">
        <f>ROUND(C388,0)</f>
        <v>0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ane*042*6010*A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ane*042*6030*A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ane*042*6070*A</v>
      </c>
      <c r="B735" s="281">
        <f>ROUND(E59,0)</f>
        <v>752</v>
      </c>
      <c r="C735" s="284">
        <f>ROUND(E60,2)</f>
        <v>17.760000000000002</v>
      </c>
      <c r="D735" s="281">
        <f>ROUND(E61,0)</f>
        <v>1644608</v>
      </c>
      <c r="E735" s="281">
        <f>ROUND(E62,0)</f>
        <v>419468</v>
      </c>
      <c r="F735" s="281">
        <f>ROUND(E63,0)</f>
        <v>0</v>
      </c>
      <c r="G735" s="281">
        <f>ROUND(E64,0)</f>
        <v>0</v>
      </c>
      <c r="H735" s="281">
        <f>ROUND(E65,0)</f>
        <v>0</v>
      </c>
      <c r="I735" s="281">
        <f>ROUND(E66,0)</f>
        <v>0</v>
      </c>
      <c r="J735" s="281">
        <f>ROUND(E67,0)</f>
        <v>272623</v>
      </c>
      <c r="K735" s="281">
        <f>ROUND(E68,0)</f>
        <v>0</v>
      </c>
      <c r="L735" s="281">
        <f>ROUND(E70,0)</f>
        <v>0</v>
      </c>
      <c r="M735" s="281">
        <f>ROUND(E71,0)</f>
        <v>2336699</v>
      </c>
      <c r="N735" s="281">
        <f>ROUND(E76,0)</f>
        <v>16219</v>
      </c>
      <c r="O735" s="281">
        <f>ROUND(E74,0)</f>
        <v>0</v>
      </c>
      <c r="P735" s="281">
        <f>IF(E77&gt;0,ROUND(E77,0),0)</f>
        <v>3030</v>
      </c>
      <c r="Q735" s="281">
        <f>IF(E78&gt;0,ROUND(E78,0),0)</f>
        <v>0</v>
      </c>
      <c r="R735" s="281">
        <f>IF(E79&gt;0,ROUND(E79,0),0)</f>
        <v>0</v>
      </c>
      <c r="S735" s="281">
        <f>IF(E80&gt;0,ROUND(E80,0),0)</f>
        <v>18</v>
      </c>
      <c r="T735" s="284">
        <f>IF(E81&gt;0,ROUND(E81,2),0)</f>
        <v>0</v>
      </c>
      <c r="U735" s="281"/>
      <c r="X735" s="281"/>
      <c r="Y735" s="281"/>
      <c r="Z735" s="281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ane*042*6100*A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ane*042*6120*A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ane*042*6140*A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ane*042*6150*A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ane*042*6170*A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ane*042*6200*A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ane*042*6210*A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ane*042*6330*A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ane*042*6400*A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ane*042*7010*A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>
        <f>ROUND(O62,0)</f>
        <v>0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>
        <f>ROUND(O67,0)</f>
        <v>0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ane*042*7020*A</v>
      </c>
      <c r="B746" s="281">
        <f>ROUND(P59,0)</f>
        <v>0</v>
      </c>
      <c r="C746" s="284">
        <f>ROUND(P60,2)</f>
        <v>9.65</v>
      </c>
      <c r="D746" s="281">
        <f>ROUND(P61,0)</f>
        <v>2286610</v>
      </c>
      <c r="E746" s="281">
        <f>ROUND(P62,0)</f>
        <v>583215</v>
      </c>
      <c r="F746" s="281">
        <f>ROUND(P63,0)</f>
        <v>0</v>
      </c>
      <c r="G746" s="281">
        <f>ROUND(P64,0)</f>
        <v>0</v>
      </c>
      <c r="H746" s="281">
        <f>ROUND(P65,0)</f>
        <v>0</v>
      </c>
      <c r="I746" s="281">
        <f>ROUND(P66,0)</f>
        <v>0</v>
      </c>
      <c r="J746" s="281">
        <f>ROUND(P67,0)</f>
        <v>68715</v>
      </c>
      <c r="K746" s="281">
        <f>ROUND(P68,0)</f>
        <v>0</v>
      </c>
      <c r="L746" s="281">
        <f>ROUND(P70,0)</f>
        <v>0</v>
      </c>
      <c r="M746" s="281">
        <f>ROUND(P71,0)</f>
        <v>2938540</v>
      </c>
      <c r="N746" s="281">
        <f>ROUND(P76,0)</f>
        <v>4088</v>
      </c>
      <c r="O746" s="281">
        <f>ROUND(P74,0)</f>
        <v>7415501</v>
      </c>
      <c r="P746" s="281">
        <f>IF(P77&gt;0,ROUND(P77,0),0)</f>
        <v>0</v>
      </c>
      <c r="Q746" s="281">
        <f>IF(P78&gt;0,ROUND(P78,0),0)</f>
        <v>4088</v>
      </c>
      <c r="R746" s="281">
        <f>IF(P79&gt;0,ROUND(P79,0),0)</f>
        <v>0</v>
      </c>
      <c r="S746" s="281">
        <f>IF(P80&gt;0,ROUND(P80,0),0)</f>
        <v>10</v>
      </c>
      <c r="T746" s="284">
        <f>IF(P81&gt;0,ROUND(P81,2),0)</f>
        <v>0</v>
      </c>
      <c r="U746" s="281"/>
      <c r="X746" s="281"/>
      <c r="Y746" s="281"/>
      <c r="Z746" s="281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ane*042*7030*A</v>
      </c>
      <c r="B747" s="281">
        <f>ROUND(Q59,0)</f>
        <v>0</v>
      </c>
      <c r="C747" s="284">
        <f>ROUND(Q60,2)</f>
        <v>1.94</v>
      </c>
      <c r="D747" s="281">
        <f>ROUND(Q61,0)</f>
        <v>189722</v>
      </c>
      <c r="E747" s="281">
        <f>ROUND(Q62,0)</f>
        <v>48390</v>
      </c>
      <c r="F747" s="281">
        <f>ROUND(Q63,0)</f>
        <v>0</v>
      </c>
      <c r="G747" s="281">
        <f>ROUND(Q64,0)</f>
        <v>0</v>
      </c>
      <c r="H747" s="281">
        <f>ROUND(Q65,0)</f>
        <v>0</v>
      </c>
      <c r="I747" s="281">
        <f>ROUND(Q66,0)</f>
        <v>0</v>
      </c>
      <c r="J747" s="281">
        <f>ROUND(Q67,0)</f>
        <v>23700</v>
      </c>
      <c r="K747" s="281">
        <f>ROUND(Q68,0)</f>
        <v>0</v>
      </c>
      <c r="L747" s="281">
        <f>ROUND(Q70,0)</f>
        <v>0</v>
      </c>
      <c r="M747" s="281">
        <f>ROUND(Q71,0)</f>
        <v>261812</v>
      </c>
      <c r="N747" s="281">
        <f>ROUND(Q76,0)</f>
        <v>1410</v>
      </c>
      <c r="O747" s="281">
        <f>ROUND(Q74,0)</f>
        <v>802956</v>
      </c>
      <c r="P747" s="281">
        <f>IF(Q77&gt;0,ROUND(Q77,0),0)</f>
        <v>0</v>
      </c>
      <c r="Q747" s="281">
        <f>IF(Q78&gt;0,ROUND(Q78,0),0)</f>
        <v>1410</v>
      </c>
      <c r="R747" s="281">
        <f>IF(Q79&gt;0,ROUND(Q79,0),0)</f>
        <v>0</v>
      </c>
      <c r="S747" s="281">
        <f>IF(Q80&gt;0,ROUND(Q80,0),0)</f>
        <v>2</v>
      </c>
      <c r="T747" s="284">
        <f>IF(Q81&gt;0,ROUND(Q81,2),0)</f>
        <v>0</v>
      </c>
      <c r="U747" s="281"/>
      <c r="X747" s="281"/>
      <c r="Y747" s="281"/>
      <c r="Z747" s="281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ane*042*7040*A</v>
      </c>
      <c r="B748" s="281">
        <f>ROUND(R59,0)</f>
        <v>0</v>
      </c>
      <c r="C748" s="284">
        <f>ROUND(R60,2)</f>
        <v>4.95</v>
      </c>
      <c r="D748" s="281">
        <f>ROUND(R61,0)</f>
        <v>1926454</v>
      </c>
      <c r="E748" s="281">
        <f>ROUND(R62,0)</f>
        <v>491355</v>
      </c>
      <c r="F748" s="281">
        <f>ROUND(R63,0)</f>
        <v>0</v>
      </c>
      <c r="G748" s="281">
        <f>ROUND(R64,0)</f>
        <v>0</v>
      </c>
      <c r="H748" s="281">
        <f>ROUND(R65,0)</f>
        <v>0</v>
      </c>
      <c r="I748" s="281">
        <f>ROUND(R66,0)</f>
        <v>0</v>
      </c>
      <c r="J748" s="281">
        <f>ROUND(R67,0)</f>
        <v>9060</v>
      </c>
      <c r="K748" s="281">
        <f>ROUND(R68,0)</f>
        <v>0</v>
      </c>
      <c r="L748" s="281">
        <f>ROUND(R70,0)</f>
        <v>0</v>
      </c>
      <c r="M748" s="281">
        <f>ROUND(R71,0)</f>
        <v>2426869</v>
      </c>
      <c r="N748" s="281">
        <f>ROUND(R76,0)</f>
        <v>539</v>
      </c>
      <c r="O748" s="281">
        <f>ROUND(R74,0)</f>
        <v>2778952</v>
      </c>
      <c r="P748" s="281">
        <f>IF(R77&gt;0,ROUND(R77,0),0)</f>
        <v>0</v>
      </c>
      <c r="Q748" s="281">
        <f>IF(R78&gt;0,ROUND(R78,0),0)</f>
        <v>539</v>
      </c>
      <c r="R748" s="281">
        <f>IF(R79&gt;0,ROUND(R79,0),0)</f>
        <v>0</v>
      </c>
      <c r="S748" s="281">
        <f>IF(R80&gt;0,ROUND(R80,0),0)</f>
        <v>5</v>
      </c>
      <c r="T748" s="284">
        <f>IF(R81&gt;0,ROUND(R81,2),0)</f>
        <v>0</v>
      </c>
      <c r="U748" s="281"/>
      <c r="X748" s="281"/>
      <c r="Y748" s="281"/>
      <c r="Z748" s="281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ane*042*7050*A</v>
      </c>
      <c r="B749" s="281"/>
      <c r="C749" s="284">
        <f>ROUND(S60,2)</f>
        <v>0</v>
      </c>
      <c r="D749" s="281">
        <f>ROUND(S61,0)</f>
        <v>0</v>
      </c>
      <c r="E749" s="281">
        <f>ROUND(S62,0)</f>
        <v>0</v>
      </c>
      <c r="F749" s="281">
        <f>ROUND(S63,0)</f>
        <v>0</v>
      </c>
      <c r="G749" s="281">
        <f>ROUND(S64,0)</f>
        <v>0</v>
      </c>
      <c r="H749" s="281">
        <f>ROUND(S65,0)</f>
        <v>0</v>
      </c>
      <c r="I749" s="281">
        <f>ROUND(S66,0)</f>
        <v>0</v>
      </c>
      <c r="J749" s="281">
        <f>ROUND(S67,0)</f>
        <v>0</v>
      </c>
      <c r="K749" s="281">
        <f>ROUND(S68,0)</f>
        <v>0</v>
      </c>
      <c r="L749" s="281">
        <f>ROUND(S70,0)</f>
        <v>0</v>
      </c>
      <c r="M749" s="281">
        <f>ROUND(S71,0)</f>
        <v>0</v>
      </c>
      <c r="N749" s="281">
        <f>ROUND(S76,0)</f>
        <v>0</v>
      </c>
      <c r="O749" s="281">
        <f>ROUND(S74,0)</f>
        <v>820614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ane*042*7060*A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ane*042*7070*A</v>
      </c>
      <c r="B751" s="281">
        <f>ROUND(U59,0)</f>
        <v>0</v>
      </c>
      <c r="C751" s="284">
        <f>ROUND(U60,2)</f>
        <v>1.17</v>
      </c>
      <c r="D751" s="281">
        <f>ROUND(U61,0)</f>
        <v>90665</v>
      </c>
      <c r="E751" s="281">
        <f>ROUND(U62,0)</f>
        <v>23125</v>
      </c>
      <c r="F751" s="281">
        <f>ROUND(U63,0)</f>
        <v>0</v>
      </c>
      <c r="G751" s="281">
        <f>ROUND(U64,0)</f>
        <v>0</v>
      </c>
      <c r="H751" s="281">
        <f>ROUND(U65,0)</f>
        <v>0</v>
      </c>
      <c r="I751" s="281">
        <f>ROUND(U66,0)</f>
        <v>0</v>
      </c>
      <c r="J751" s="281">
        <f>ROUND(U67,0)</f>
        <v>7749</v>
      </c>
      <c r="K751" s="281">
        <f>ROUND(U68,0)</f>
        <v>0</v>
      </c>
      <c r="L751" s="281">
        <f>ROUND(U70,0)</f>
        <v>0</v>
      </c>
      <c r="M751" s="281">
        <f>ROUND(U71,0)</f>
        <v>121539</v>
      </c>
      <c r="N751" s="281">
        <f>ROUND(U76,0)</f>
        <v>461</v>
      </c>
      <c r="O751" s="281">
        <f>ROUND(U74,0)</f>
        <v>92520</v>
      </c>
      <c r="P751" s="281">
        <f>IF(U77&gt;0,ROUND(U77,0),0)</f>
        <v>0</v>
      </c>
      <c r="Q751" s="281">
        <f>IF(U78&gt;0,ROUND(U78,0),0)</f>
        <v>461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ane*042*7110*A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ane*042*7120*A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ane*042*7130*A</v>
      </c>
      <c r="B754" s="281">
        <f>ROUND(X59,0)</f>
        <v>0</v>
      </c>
      <c r="C754" s="284">
        <f>ROUND(X60,2)</f>
        <v>0</v>
      </c>
      <c r="D754" s="281">
        <f>ROUND(X61,0)</f>
        <v>0</v>
      </c>
      <c r="E754" s="281">
        <f>ROUND(X62,0)</f>
        <v>0</v>
      </c>
      <c r="F754" s="281">
        <f>ROUND(X63,0)</f>
        <v>0</v>
      </c>
      <c r="G754" s="281">
        <f>ROUND(X64,0)</f>
        <v>0</v>
      </c>
      <c r="H754" s="281">
        <f>ROUND(X65,0)</f>
        <v>0</v>
      </c>
      <c r="I754" s="281">
        <f>ROUND(X66,0)</f>
        <v>0</v>
      </c>
      <c r="J754" s="281">
        <f>ROUND(X67,0)</f>
        <v>0</v>
      </c>
      <c r="K754" s="281">
        <f>ROUND(X68,0)</f>
        <v>0</v>
      </c>
      <c r="L754" s="281">
        <f>ROUND(X70,0)</f>
        <v>0</v>
      </c>
      <c r="M754" s="281">
        <f>ROUND(X71,0)</f>
        <v>0</v>
      </c>
      <c r="N754" s="281">
        <f>ROUND(X76,0)</f>
        <v>0</v>
      </c>
      <c r="O754" s="281">
        <f>ROUND(X74,0)</f>
        <v>0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ane*042*7140*A</v>
      </c>
      <c r="B755" s="281">
        <f>ROUND(Y59,0)</f>
        <v>0</v>
      </c>
      <c r="C755" s="284">
        <f>ROUND(Y60,2)</f>
        <v>4.62</v>
      </c>
      <c r="D755" s="281">
        <f>ROUND(Y61,0)</f>
        <v>334676</v>
      </c>
      <c r="E755" s="281">
        <f>ROUND(Y62,0)</f>
        <v>85361</v>
      </c>
      <c r="F755" s="281">
        <f>ROUND(Y63,0)</f>
        <v>0</v>
      </c>
      <c r="G755" s="281">
        <f>ROUND(Y64,0)</f>
        <v>0</v>
      </c>
      <c r="H755" s="281">
        <f>ROUND(Y65,0)</f>
        <v>0</v>
      </c>
      <c r="I755" s="281">
        <f>ROUND(Y66,0)</f>
        <v>0</v>
      </c>
      <c r="J755" s="281">
        <f>ROUND(Y67,0)</f>
        <v>54141</v>
      </c>
      <c r="K755" s="281">
        <f>ROUND(Y68,0)</f>
        <v>0</v>
      </c>
      <c r="L755" s="281">
        <f>ROUND(Y70,0)</f>
        <v>0</v>
      </c>
      <c r="M755" s="281">
        <f>ROUND(Y71,0)</f>
        <v>474178</v>
      </c>
      <c r="N755" s="281">
        <f>ROUND(Y76,0)</f>
        <v>3221</v>
      </c>
      <c r="O755" s="281">
        <f>ROUND(Y74,0)</f>
        <v>3019566</v>
      </c>
      <c r="P755" s="281">
        <f>IF(Y77&gt;0,ROUND(Y77,0),0)</f>
        <v>0</v>
      </c>
      <c r="Q755" s="281">
        <f>IF(Y78&gt;0,ROUND(Y78,0),0)</f>
        <v>3221</v>
      </c>
      <c r="R755" s="281">
        <f>IF(Y79&gt;0,ROUND(Y79,0),0)</f>
        <v>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ane*042*7150*A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ane*042*7160*A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ane*042*7170*A</v>
      </c>
      <c r="B758" s="281"/>
      <c r="C758" s="284">
        <f>ROUND(AB60,2)</f>
        <v>1.76</v>
      </c>
      <c r="D758" s="281">
        <f>ROUND(AB61,0)</f>
        <v>266397</v>
      </c>
      <c r="E758" s="281">
        <f>ROUND(AB62,0)</f>
        <v>67946</v>
      </c>
      <c r="F758" s="281">
        <f>ROUND(AB63,0)</f>
        <v>0</v>
      </c>
      <c r="G758" s="281">
        <f>ROUND(AB64,0)</f>
        <v>0</v>
      </c>
      <c r="H758" s="281">
        <f>ROUND(AB65,0)</f>
        <v>0</v>
      </c>
      <c r="I758" s="281">
        <f>ROUND(AB66,0)</f>
        <v>0</v>
      </c>
      <c r="J758" s="281">
        <f>ROUND(AB67,0)</f>
        <v>5043</v>
      </c>
      <c r="K758" s="281">
        <f>ROUND(AB68,0)</f>
        <v>0</v>
      </c>
      <c r="L758" s="281">
        <f>ROUND(AB70,0)</f>
        <v>0</v>
      </c>
      <c r="M758" s="281">
        <f>ROUND(AB71,0)</f>
        <v>339386</v>
      </c>
      <c r="N758" s="281">
        <f>ROUND(AB76,0)</f>
        <v>300</v>
      </c>
      <c r="O758" s="281">
        <f>ROUND(AB74,0)</f>
        <v>836853</v>
      </c>
      <c r="P758" s="281">
        <f>IF(AB77&gt;0,ROUND(AB77,0),0)</f>
        <v>0</v>
      </c>
      <c r="Q758" s="281">
        <f>IF(AB78&gt;0,ROUND(AB78,0),0)</f>
        <v>300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ane*042*7180*A</v>
      </c>
      <c r="B759" s="281">
        <f>ROUND(AC59,0)</f>
        <v>0</v>
      </c>
      <c r="C759" s="284">
        <f>ROUND(AC60,2)</f>
        <v>4.41</v>
      </c>
      <c r="D759" s="281">
        <f>ROUND(AC61,0)</f>
        <v>387056</v>
      </c>
      <c r="E759" s="281">
        <f>ROUND(AC62,0)</f>
        <v>98721</v>
      </c>
      <c r="F759" s="281">
        <f>ROUND(AC63,0)</f>
        <v>0</v>
      </c>
      <c r="G759" s="281">
        <f>ROUND(AC64,0)</f>
        <v>0</v>
      </c>
      <c r="H759" s="281">
        <f>ROUND(AC65,0)</f>
        <v>0</v>
      </c>
      <c r="I759" s="281">
        <f>ROUND(AC66,0)</f>
        <v>0</v>
      </c>
      <c r="J759" s="281">
        <f>ROUND(AC67,0)</f>
        <v>1731</v>
      </c>
      <c r="K759" s="281">
        <f>ROUND(AC68,0)</f>
        <v>0</v>
      </c>
      <c r="L759" s="281">
        <f>ROUND(AC70,0)</f>
        <v>0</v>
      </c>
      <c r="M759" s="281">
        <f>ROUND(AC71,0)</f>
        <v>487508</v>
      </c>
      <c r="N759" s="281">
        <f>ROUND(AC76,0)</f>
        <v>103</v>
      </c>
      <c r="O759" s="281">
        <f>ROUND(AC74,0)</f>
        <v>151563</v>
      </c>
      <c r="P759" s="281">
        <f>IF(AC77&gt;0,ROUND(AC77,0),0)</f>
        <v>0</v>
      </c>
      <c r="Q759" s="281">
        <f>IF(AC78&gt;0,ROUND(AC78,0),0)</f>
        <v>103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ane*042*7190*A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ane*042*7200*A</v>
      </c>
      <c r="B761" s="281">
        <f>ROUND(AE59,0)</f>
        <v>0</v>
      </c>
      <c r="C761" s="284">
        <f>ROUND(AE60,2)</f>
        <v>4.3499999999999996</v>
      </c>
      <c r="D761" s="281">
        <f>ROUND(AE61,0)</f>
        <v>381454</v>
      </c>
      <c r="E761" s="281">
        <f>ROUND(AE62,0)</f>
        <v>97292</v>
      </c>
      <c r="F761" s="281">
        <f>ROUND(AE63,0)</f>
        <v>0</v>
      </c>
      <c r="G761" s="281">
        <f>ROUND(AE64,0)</f>
        <v>0</v>
      </c>
      <c r="H761" s="281">
        <f>ROUND(AE65,0)</f>
        <v>0</v>
      </c>
      <c r="I761" s="281">
        <f>ROUND(AE66,0)</f>
        <v>0</v>
      </c>
      <c r="J761" s="281">
        <f>ROUND(AE67,0)</f>
        <v>87759</v>
      </c>
      <c r="K761" s="281">
        <f>ROUND(AE68,0)</f>
        <v>0</v>
      </c>
      <c r="L761" s="281">
        <f>ROUND(AE70,0)</f>
        <v>0</v>
      </c>
      <c r="M761" s="281">
        <f>ROUND(AE71,0)</f>
        <v>566505</v>
      </c>
      <c r="N761" s="281">
        <f>ROUND(AE76,0)</f>
        <v>5221</v>
      </c>
      <c r="O761" s="281">
        <f>ROUND(AE74,0)</f>
        <v>936608</v>
      </c>
      <c r="P761" s="281">
        <f>IF(AE77&gt;0,ROUND(AE77,0),0)</f>
        <v>0</v>
      </c>
      <c r="Q761" s="281">
        <f>IF(AE78&gt;0,ROUND(AE78,0),0)</f>
        <v>5221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ane*042*7220*A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ane*042*7230*A</v>
      </c>
      <c r="B763" s="281">
        <f>ROUND(AG59,0)</f>
        <v>0</v>
      </c>
      <c r="C763" s="284">
        <f>ROUND(AG60,2)</f>
        <v>0</v>
      </c>
      <c r="D763" s="281">
        <f>ROUND(AG61,0)</f>
        <v>0</v>
      </c>
      <c r="E763" s="281">
        <f>ROUND(AG62,0)</f>
        <v>0</v>
      </c>
      <c r="F763" s="281">
        <f>ROUND(AG63,0)</f>
        <v>0</v>
      </c>
      <c r="G763" s="281">
        <f>ROUND(AG64,0)</f>
        <v>0</v>
      </c>
      <c r="H763" s="281">
        <f>ROUND(AG65,0)</f>
        <v>0</v>
      </c>
      <c r="I763" s="281">
        <f>ROUND(AG66,0)</f>
        <v>0</v>
      </c>
      <c r="J763" s="281">
        <f>ROUND(AG67,0)</f>
        <v>0</v>
      </c>
      <c r="K763" s="281">
        <f>ROUND(AG68,0)</f>
        <v>0</v>
      </c>
      <c r="L763" s="281">
        <f>ROUND(AG70,0)</f>
        <v>0</v>
      </c>
      <c r="M763" s="281">
        <f>ROUND(AG71,0)</f>
        <v>0</v>
      </c>
      <c r="N763" s="281">
        <f>ROUND(AG76,0)</f>
        <v>0</v>
      </c>
      <c r="O763" s="281">
        <f>ROUND(AG74,0)</f>
        <v>0</v>
      </c>
      <c r="P763" s="281">
        <f>IF(AG77&gt;0,ROUND(AG77,0),0)</f>
        <v>0</v>
      </c>
      <c r="Q763" s="281">
        <f>IF(AG78&gt;0,ROUND(AG78,0),0)</f>
        <v>0</v>
      </c>
      <c r="R763" s="281">
        <f>IF(AG79&gt;0,ROUND(AG79,0),0)</f>
        <v>0</v>
      </c>
      <c r="S763" s="281">
        <f>IF(AG80&gt;0,ROUND(AG80,0),0)</f>
        <v>0</v>
      </c>
      <c r="T763" s="284">
        <f>IF(AG81&gt;0,ROUND(AG81,2),0)</f>
        <v>0</v>
      </c>
      <c r="U763" s="281"/>
      <c r="X763" s="281"/>
      <c r="Y763" s="281"/>
      <c r="Z763" s="281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ane*042*7240*A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ane*042*7250*A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ane*042*7260*A</v>
      </c>
      <c r="B766" s="281">
        <f>ROUND(AJ59,0)</f>
        <v>0</v>
      </c>
      <c r="C766" s="284">
        <f>ROUND(AJ60,2)</f>
        <v>12.09</v>
      </c>
      <c r="D766" s="281">
        <f>ROUND(AJ61,0)</f>
        <v>842383</v>
      </c>
      <c r="E766" s="281">
        <f>ROUND(AJ62,0)</f>
        <v>214855</v>
      </c>
      <c r="F766" s="281">
        <f>ROUND(AJ63,0)</f>
        <v>0</v>
      </c>
      <c r="G766" s="281">
        <f>ROUND(AJ64,0)</f>
        <v>0</v>
      </c>
      <c r="H766" s="281">
        <f>ROUND(AJ65,0)</f>
        <v>0</v>
      </c>
      <c r="I766" s="281">
        <f>ROUND(AJ66,0)</f>
        <v>0</v>
      </c>
      <c r="J766" s="281">
        <f>ROUND(AJ67,0)</f>
        <v>147733</v>
      </c>
      <c r="K766" s="281">
        <f>ROUND(AJ68,0)</f>
        <v>0</v>
      </c>
      <c r="L766" s="281">
        <f>ROUND(AJ70,0)</f>
        <v>0</v>
      </c>
      <c r="M766" s="281">
        <f>ROUND(AJ71,0)</f>
        <v>1204971</v>
      </c>
      <c r="N766" s="281">
        <f>ROUND(AJ76,0)</f>
        <v>8789</v>
      </c>
      <c r="O766" s="281">
        <f>ROUND(AJ74,0)</f>
        <v>3490551</v>
      </c>
      <c r="P766" s="281">
        <f>IF(AJ77&gt;0,ROUND(AJ77,0),0)</f>
        <v>0</v>
      </c>
      <c r="Q766" s="281">
        <f>IF(AJ78&gt;0,ROUND(AJ78,0),0)</f>
        <v>8789</v>
      </c>
      <c r="R766" s="281">
        <f>IF(AJ79&gt;0,ROUND(AJ79,0),0)</f>
        <v>0</v>
      </c>
      <c r="S766" s="281">
        <f>IF(AJ80&gt;0,ROUND(AJ80,0),0)</f>
        <v>12</v>
      </c>
      <c r="T766" s="284">
        <f>IF(AJ81&gt;0,ROUND(AJ81,2),0)</f>
        <v>0</v>
      </c>
      <c r="U766" s="281"/>
      <c r="X766" s="281"/>
      <c r="Y766" s="281"/>
      <c r="Z766" s="281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ane*042*7310*A</v>
      </c>
      <c r="B767" s="281">
        <f>ROUND(AK59,0)</f>
        <v>0</v>
      </c>
      <c r="C767" s="284">
        <f>ROUND(AK60,2)</f>
        <v>7.81</v>
      </c>
      <c r="D767" s="281">
        <f>ROUND(AK61,0)</f>
        <v>697536</v>
      </c>
      <c r="E767" s="281">
        <f>ROUND(AK62,0)</f>
        <v>177911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>
        <f>ROUND(AK67,0)</f>
        <v>137530</v>
      </c>
      <c r="K767" s="281">
        <f>ROUND(AK68,0)</f>
        <v>0</v>
      </c>
      <c r="L767" s="281">
        <f>ROUND(AK70,0)</f>
        <v>0</v>
      </c>
      <c r="M767" s="281">
        <f>ROUND(AK71,0)</f>
        <v>1012977</v>
      </c>
      <c r="N767" s="281">
        <f>ROUND(AK76,0)</f>
        <v>8182</v>
      </c>
      <c r="O767" s="281">
        <f>ROUND(AK74,0)</f>
        <v>180523</v>
      </c>
      <c r="P767" s="281">
        <f>IF(AK77&gt;0,ROUND(AK77,0),0)</f>
        <v>0</v>
      </c>
      <c r="Q767" s="281">
        <f>IF(AK78&gt;0,ROUND(AK78,0),0)</f>
        <v>8182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ane*042*7320*A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ane*042*7330*A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ane*042*7340*A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ane*042*7350*A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ane*042*7380*A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ane*042*7390*A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ane*042*7400*A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ane*042*7410*A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ane*042*7420*A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ane*042*7430*A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ane*042*7490*A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ane*042*8200*A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5">
      <c r="A780" s="209" t="str">
        <f>RIGHT($C$84,3)&amp;"*"&amp;RIGHT($C$83,4)&amp;"*"&amp;AX$55&amp;"*"&amp;"A"</f>
        <v>ane*042*8310*A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5">
      <c r="A781" s="209" t="str">
        <f>RIGHT($C$84,3)&amp;"*"&amp;RIGHT($C$83,4)&amp;"*"&amp;AY$55&amp;"*"&amp;"A"</f>
        <v>ane*042*8320*A</v>
      </c>
      <c r="B781" s="281">
        <f>ROUND(AY59,0)</f>
        <v>3030</v>
      </c>
      <c r="C781" s="284">
        <f>ROUND(AY60,2)</f>
        <v>0</v>
      </c>
      <c r="D781" s="281">
        <f>ROUND(AY61,0)</f>
        <v>0</v>
      </c>
      <c r="E781" s="281">
        <f>ROUND(AY62,0)</f>
        <v>0</v>
      </c>
      <c r="F781" s="281">
        <f>ROUND(AY63,0)</f>
        <v>0</v>
      </c>
      <c r="G781" s="281">
        <f>ROUND(AY64,0)</f>
        <v>0</v>
      </c>
      <c r="H781" s="281">
        <f>ROUND(AY65,0)</f>
        <v>0</v>
      </c>
      <c r="I781" s="281">
        <f>ROUND(AY66,0)</f>
        <v>0</v>
      </c>
      <c r="J781" s="281">
        <f>ROUND(AY67,0)</f>
        <v>74043</v>
      </c>
      <c r="K781" s="281">
        <f>ROUND(AY68,0)</f>
        <v>0</v>
      </c>
      <c r="L781" s="281">
        <f>ROUND(AY70,0)</f>
        <v>0</v>
      </c>
      <c r="M781" s="281">
        <f>ROUND(AY71,0)</f>
        <v>74043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5">
      <c r="A782" s="209" t="str">
        <f>RIGHT($C$84,3)&amp;"*"&amp;RIGHT($C$83,4)&amp;"*"&amp;AZ$55&amp;"*"&amp;"A"</f>
        <v>ane*042*8330*A</v>
      </c>
      <c r="B782" s="281">
        <f>ROUND(AZ59,0)</f>
        <v>10617</v>
      </c>
      <c r="C782" s="284">
        <f>ROUND(AZ60,2)</f>
        <v>0</v>
      </c>
      <c r="D782" s="281">
        <f>ROUND(AZ61,0)</f>
        <v>214754</v>
      </c>
      <c r="E782" s="281">
        <f>ROUND(AZ62,0)</f>
        <v>54774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24188</v>
      </c>
      <c r="K782" s="281">
        <f>ROUND(AZ68,0)</f>
        <v>0</v>
      </c>
      <c r="L782" s="281">
        <f>ROUND(AZ70,0)</f>
        <v>0</v>
      </c>
      <c r="M782" s="281">
        <f>ROUND(AZ71,0)</f>
        <v>293716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5">
      <c r="A783" s="209" t="str">
        <f>RIGHT($C$84,3)&amp;"*"&amp;RIGHT($C$83,4)&amp;"*"&amp;BA$55&amp;"*"&amp;"A"</f>
        <v>ane*042*8350*A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>
        <f>ROUND(BA62,0)</f>
        <v>0</v>
      </c>
      <c r="F783" s="281">
        <f>ROUND(BA63,0)</f>
        <v>0</v>
      </c>
      <c r="G783" s="281">
        <f>ROUND(BA64,0)</f>
        <v>0</v>
      </c>
      <c r="H783" s="281">
        <f>ROUND(BA65,0)</f>
        <v>0</v>
      </c>
      <c r="I783" s="281">
        <f>ROUND(BA66,0)</f>
        <v>0</v>
      </c>
      <c r="J783" s="281">
        <f>ROUND(BA67,0)</f>
        <v>27129</v>
      </c>
      <c r="K783" s="281">
        <f>ROUND(BA68,0)</f>
        <v>0</v>
      </c>
      <c r="L783" s="281">
        <f>ROUND(BA70,0)</f>
        <v>0</v>
      </c>
      <c r="M783" s="281">
        <f>ROUND(BA71,0)</f>
        <v>27129</v>
      </c>
      <c r="N783" s="281"/>
      <c r="O783" s="281"/>
      <c r="P783" s="281">
        <f>IF(BA77&gt;0,ROUND(BA77,0),0)</f>
        <v>0</v>
      </c>
      <c r="Q783" s="281">
        <f>IF(BA78&gt;0,ROUND(BA78,0),0)</f>
        <v>1614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5">
      <c r="A784" s="209" t="str">
        <f>RIGHT($C$84,3)&amp;"*"&amp;RIGHT($C$83,4)&amp;"*"&amp;BB$55&amp;"*"&amp;"A"</f>
        <v>ane*042*8360*A</v>
      </c>
      <c r="B784" s="281"/>
      <c r="C784" s="284">
        <f>ROUND(BB60,2)</f>
        <v>6.83</v>
      </c>
      <c r="D784" s="281">
        <f>ROUND(BB61,0)</f>
        <v>549528</v>
      </c>
      <c r="E784" s="281">
        <f>ROUND(BB62,0)</f>
        <v>140161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>
        <f>ROUND(BB67,0)</f>
        <v>32054</v>
      </c>
      <c r="K784" s="281">
        <f>ROUND(BB68,0)</f>
        <v>0</v>
      </c>
      <c r="L784" s="281">
        <f>ROUND(BB70,0)</f>
        <v>0</v>
      </c>
      <c r="M784" s="281">
        <f>ROUND(BB71,0)</f>
        <v>721743</v>
      </c>
      <c r="N784" s="281"/>
      <c r="O784" s="281"/>
      <c r="P784" s="281">
        <f>IF(BB77&gt;0,ROUND(BB77,0),0)</f>
        <v>0</v>
      </c>
      <c r="Q784" s="281">
        <f>IF(BB78&gt;0,ROUND(BB78,0),0)</f>
        <v>1907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5">
      <c r="A785" s="209" t="str">
        <f>RIGHT($C$84,3)&amp;"*"&amp;RIGHT($C$83,4)&amp;"*"&amp;BC$55&amp;"*"&amp;"A"</f>
        <v>ane*042*8370*A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5">
      <c r="A786" s="209" t="str">
        <f>RIGHT($C$84,3)&amp;"*"&amp;RIGHT($C$83,4)&amp;"*"&amp;BD$55&amp;"*"&amp;"A"</f>
        <v>ane*042*8420*A</v>
      </c>
      <c r="B786" s="281"/>
      <c r="C786" s="284">
        <f>ROUND(BD60,2)</f>
        <v>2.06</v>
      </c>
      <c r="D786" s="281">
        <f>ROUND(BD61,0)</f>
        <v>104576</v>
      </c>
      <c r="E786" s="281">
        <f>ROUND(BD62,0)</f>
        <v>26673</v>
      </c>
      <c r="F786" s="281">
        <f>ROUND(BD63,0)</f>
        <v>0</v>
      </c>
      <c r="G786" s="281">
        <f>ROUND(BD64,0)</f>
        <v>0</v>
      </c>
      <c r="H786" s="281">
        <f>ROUND(BD65,0)</f>
        <v>0</v>
      </c>
      <c r="I786" s="281">
        <f>ROUND(BD66,0)</f>
        <v>0</v>
      </c>
      <c r="J786" s="281">
        <f>ROUND(BD67,0)</f>
        <v>4118</v>
      </c>
      <c r="K786" s="281">
        <f>ROUND(BD68,0)</f>
        <v>0</v>
      </c>
      <c r="L786" s="281">
        <f>ROUND(BD70,0)</f>
        <v>0</v>
      </c>
      <c r="M786" s="281">
        <f>ROUND(BD71,0)</f>
        <v>135367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5">
      <c r="A787" s="209" t="str">
        <f>RIGHT($C$84,3)&amp;"*"&amp;RIGHT($C$83,4)&amp;"*"&amp;BE$55&amp;"*"&amp;"A"</f>
        <v>ane*042*8430*A</v>
      </c>
      <c r="B787" s="281">
        <f>ROUND(BE59,0)</f>
        <v>88741</v>
      </c>
      <c r="C787" s="284">
        <f>ROUND(BE60,2)</f>
        <v>0</v>
      </c>
      <c r="D787" s="281">
        <f>ROUND(BE61,0)</f>
        <v>477334</v>
      </c>
      <c r="E787" s="281">
        <f>ROUND(BE62,0)</f>
        <v>121747</v>
      </c>
      <c r="F787" s="281">
        <f>ROUND(BE63,0)</f>
        <v>0</v>
      </c>
      <c r="G787" s="281">
        <f>ROUND(BE64,0)</f>
        <v>0</v>
      </c>
      <c r="H787" s="281">
        <f>ROUND(BE65,0)</f>
        <v>0</v>
      </c>
      <c r="I787" s="281">
        <f>ROUND(BE66,0)</f>
        <v>0</v>
      </c>
      <c r="J787" s="281">
        <f>ROUND(BE67,0)</f>
        <v>141060</v>
      </c>
      <c r="K787" s="281">
        <f>ROUND(BE68,0)</f>
        <v>0</v>
      </c>
      <c r="L787" s="281">
        <f>ROUND(BE70,0)</f>
        <v>0</v>
      </c>
      <c r="M787" s="281">
        <f>ROUND(BE71,0)</f>
        <v>740141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5">
      <c r="A788" s="209" t="str">
        <f>RIGHT($C$84,3)&amp;"*"&amp;RIGHT($C$83,4)&amp;"*"&amp;BF$55&amp;"*"&amp;"A"</f>
        <v>ane*042*8460*A</v>
      </c>
      <c r="B788" s="281"/>
      <c r="C788" s="284">
        <f>ROUND(BF60,2)</f>
        <v>0</v>
      </c>
      <c r="D788" s="281">
        <f>ROUND(BF61,0)</f>
        <v>374431</v>
      </c>
      <c r="E788" s="281">
        <f>ROUND(BF62,0)</f>
        <v>95501</v>
      </c>
      <c r="F788" s="281">
        <f>ROUND(BF63,0)</f>
        <v>0</v>
      </c>
      <c r="G788" s="281">
        <f>ROUND(BF64,0)</f>
        <v>0</v>
      </c>
      <c r="H788" s="281">
        <f>ROUND(BF65,0)</f>
        <v>0</v>
      </c>
      <c r="I788" s="281">
        <f>ROUND(BF66,0)</f>
        <v>0</v>
      </c>
      <c r="J788" s="281">
        <f>ROUND(BF67,0)</f>
        <v>12136</v>
      </c>
      <c r="K788" s="281">
        <f>ROUND(BF68,0)</f>
        <v>0</v>
      </c>
      <c r="L788" s="281">
        <f>ROUND(BF70,0)</f>
        <v>0</v>
      </c>
      <c r="M788" s="281">
        <f>ROUND(BF71,0)</f>
        <v>482068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5">
      <c r="A789" s="209" t="str">
        <f>RIGHT($C$84,3)&amp;"*"&amp;RIGHT($C$83,4)&amp;"*"&amp;BG$55&amp;"*"&amp;"A"</f>
        <v>ane*042*8470*A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5">
      <c r="A790" s="209" t="str">
        <f>RIGHT($C$84,3)&amp;"*"&amp;RIGHT($C$83,4)&amp;"*"&amp;BH$55&amp;"*"&amp;"A"</f>
        <v>ane*042*8480*A</v>
      </c>
      <c r="B790" s="281"/>
      <c r="C790" s="284">
        <f>ROUND(BH60,2)</f>
        <v>0</v>
      </c>
      <c r="D790" s="281">
        <f>ROUND(BH61,0)</f>
        <v>0</v>
      </c>
      <c r="E790" s="281">
        <f>ROUND(BH62,0)</f>
        <v>0</v>
      </c>
      <c r="F790" s="281">
        <f>ROUND(BH63,0)</f>
        <v>0</v>
      </c>
      <c r="G790" s="281">
        <f>ROUND(BH64,0)</f>
        <v>0</v>
      </c>
      <c r="H790" s="281">
        <f>ROUND(BH65,0)</f>
        <v>0</v>
      </c>
      <c r="I790" s="281">
        <f>ROUND(BH66,0)</f>
        <v>0</v>
      </c>
      <c r="J790" s="281">
        <f>ROUND(BH67,0)</f>
        <v>0</v>
      </c>
      <c r="K790" s="281">
        <f>ROUND(BH68,0)</f>
        <v>0</v>
      </c>
      <c r="L790" s="281">
        <f>ROUND(BH70,0)</f>
        <v>0</v>
      </c>
      <c r="M790" s="281">
        <f>ROUND(BH71,0)</f>
        <v>0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5">
      <c r="A791" s="209" t="str">
        <f>RIGHT($C$84,3)&amp;"*"&amp;RIGHT($C$83,4)&amp;"*"&amp;BI$55&amp;"*"&amp;"A"</f>
        <v>ane*042*8490*A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5">
      <c r="A792" s="209" t="str">
        <f>RIGHT($C$84,3)&amp;"*"&amp;RIGHT($C$83,4)&amp;"*"&amp;BJ$55&amp;"*"&amp;"A"</f>
        <v>ane*042*8510*A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5">
      <c r="A793" s="209" t="str">
        <f>RIGHT($C$84,3)&amp;"*"&amp;RIGHT($C$83,4)&amp;"*"&amp;BK$55&amp;"*"&amp;"A"</f>
        <v>ane*042*8530*A</v>
      </c>
      <c r="B793" s="281"/>
      <c r="C793" s="284">
        <f>ROUND(BK60,2)</f>
        <v>0</v>
      </c>
      <c r="D793" s="281">
        <f>ROUND(BK61,0)</f>
        <v>0</v>
      </c>
      <c r="E793" s="281">
        <f>ROUND(BK62,0)</f>
        <v>0</v>
      </c>
      <c r="F793" s="281">
        <f>ROUND(BK63,0)</f>
        <v>0</v>
      </c>
      <c r="G793" s="281">
        <f>ROUND(BK64,0)</f>
        <v>0</v>
      </c>
      <c r="H793" s="281">
        <f>ROUND(BK65,0)</f>
        <v>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5">
      <c r="A794" s="209" t="str">
        <f>RIGHT($C$84,3)&amp;"*"&amp;RIGHT($C$83,4)&amp;"*"&amp;BL$55&amp;"*"&amp;"A"</f>
        <v>ane*042*8560*A</v>
      </c>
      <c r="B794" s="281"/>
      <c r="C794" s="284">
        <f>ROUND(BL60,2)</f>
        <v>0</v>
      </c>
      <c r="D794" s="281">
        <f>ROUND(BL61,0)</f>
        <v>0</v>
      </c>
      <c r="E794" s="281">
        <f>ROUND(BL62,0)</f>
        <v>0</v>
      </c>
      <c r="F794" s="281">
        <f>ROUND(BL63,0)</f>
        <v>0</v>
      </c>
      <c r="G794" s="281">
        <f>ROUND(BL64,0)</f>
        <v>0</v>
      </c>
      <c r="H794" s="281">
        <f>ROUND(BL65,0)</f>
        <v>0</v>
      </c>
      <c r="I794" s="281">
        <f>ROUND(BL66,0)</f>
        <v>0</v>
      </c>
      <c r="J794" s="281">
        <f>ROUND(BL67,0)</f>
        <v>0</v>
      </c>
      <c r="K794" s="281">
        <f>ROUND(BL68,0)</f>
        <v>0</v>
      </c>
      <c r="L794" s="281">
        <f>ROUND(BL70,0)</f>
        <v>0</v>
      </c>
      <c r="M794" s="281">
        <f>ROUND(BL71,0)</f>
        <v>0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5">
      <c r="A795" s="209" t="str">
        <f>RIGHT($C$84,3)&amp;"*"&amp;RIGHT($C$83,4)&amp;"*"&amp;BM$55&amp;"*"&amp;"A"</f>
        <v>ane*042*8590*A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5">
      <c r="A796" s="209" t="str">
        <f>RIGHT($C$84,3)&amp;"*"&amp;RIGHT($C$83,4)&amp;"*"&amp;BN$55&amp;"*"&amp;"A"</f>
        <v>ane*042*8610*A</v>
      </c>
      <c r="B796" s="281"/>
      <c r="C796" s="284">
        <f>ROUND(BN60,2)</f>
        <v>0</v>
      </c>
      <c r="D796" s="281">
        <f>ROUND(BN61,0)</f>
        <v>2585206</v>
      </c>
      <c r="E796" s="281">
        <f>ROUND(BN62,0)</f>
        <v>659374</v>
      </c>
      <c r="F796" s="281">
        <f>ROUND(BN63,0)</f>
        <v>0</v>
      </c>
      <c r="G796" s="281">
        <f>ROUND(BN64,0)</f>
        <v>0</v>
      </c>
      <c r="H796" s="281">
        <f>ROUND(BN65,0)</f>
        <v>0</v>
      </c>
      <c r="I796" s="281">
        <f>ROUND(BN66,0)</f>
        <v>0</v>
      </c>
      <c r="J796" s="281">
        <f>ROUND(BN67,0)</f>
        <v>224600</v>
      </c>
      <c r="K796" s="281">
        <f>ROUND(BN68,0)</f>
        <v>0</v>
      </c>
      <c r="L796" s="281">
        <f>ROUND(BN70,0)</f>
        <v>0</v>
      </c>
      <c r="M796" s="281">
        <f>ROUND(BN71,0)</f>
        <v>3469180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5">
      <c r="A797" s="209" t="str">
        <f>RIGHT($C$84,3)&amp;"*"&amp;RIGHT($C$83,4)&amp;"*"&amp;BO$55&amp;"*"&amp;"A"</f>
        <v>ane*042*8620*A</v>
      </c>
      <c r="B797" s="281"/>
      <c r="C797" s="284">
        <f>ROUND(BO60,2)</f>
        <v>0</v>
      </c>
      <c r="D797" s="281">
        <f>ROUND(BO61,0)</f>
        <v>0</v>
      </c>
      <c r="E797" s="281">
        <f>ROUND(BO62,0)</f>
        <v>0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5">
      <c r="A798" s="209" t="str">
        <f>RIGHT($C$84,3)&amp;"*"&amp;RIGHT($C$83,4)&amp;"*"&amp;BP$55&amp;"*"&amp;"A"</f>
        <v>ane*042*8630*A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5">
      <c r="A799" s="209" t="str">
        <f>RIGHT($C$84,3)&amp;"*"&amp;RIGHT($C$83,4)&amp;"*"&amp;BQ$55&amp;"*"&amp;"A"</f>
        <v>ane*042*8640*A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5">
      <c r="A800" s="209" t="str">
        <f>RIGHT($C$84,3)&amp;"*"&amp;RIGHT($C$83,4)&amp;"*"&amp;BR$55&amp;"*"&amp;"A"</f>
        <v>ane*042*8650*A</v>
      </c>
      <c r="B800" s="281"/>
      <c r="C800" s="284">
        <f>ROUND(BR60,2)</f>
        <v>0</v>
      </c>
      <c r="D800" s="281">
        <f>ROUND(BR61,0)</f>
        <v>147722</v>
      </c>
      <c r="E800" s="281">
        <f>ROUND(BR62,0)</f>
        <v>37677</v>
      </c>
      <c r="F800" s="281">
        <f>ROUND(BR63,0)</f>
        <v>0</v>
      </c>
      <c r="G800" s="281">
        <f>ROUND(BR64,0)</f>
        <v>0</v>
      </c>
      <c r="H800" s="281">
        <f>ROUND(BR65,0)</f>
        <v>0</v>
      </c>
      <c r="I800" s="281">
        <f>ROUND(BR66,0)</f>
        <v>0</v>
      </c>
      <c r="J800" s="281">
        <f>ROUND(BR67,0)</f>
        <v>6959</v>
      </c>
      <c r="K800" s="281">
        <f>ROUND(BR68,0)</f>
        <v>0</v>
      </c>
      <c r="L800" s="281">
        <f>ROUND(BR70,0)</f>
        <v>0</v>
      </c>
      <c r="M800" s="281">
        <f>ROUND(BR71,0)</f>
        <v>192358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5">
      <c r="A801" s="209" t="str">
        <f>RIGHT($C$84,3)&amp;"*"&amp;RIGHT($C$83,4)&amp;"*"&amp;BS$55&amp;"*"&amp;"A"</f>
        <v>ane*042*8660*A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5">
      <c r="A802" s="209" t="str">
        <f>RIGHT($C$84,3)&amp;"*"&amp;RIGHT($C$83,4)&amp;"*"&amp;BT$55&amp;"*"&amp;"A"</f>
        <v>ane*042*8670*A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5">
      <c r="A803" s="209" t="str">
        <f>RIGHT($C$84,3)&amp;"*"&amp;RIGHT($C$83,4)&amp;"*"&amp;BU$55&amp;"*"&amp;"A"</f>
        <v>ane*042*8680*A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5">
      <c r="A804" s="209" t="str">
        <f>RIGHT($C$84,3)&amp;"*"&amp;RIGHT($C$83,4)&amp;"*"&amp;BV$55&amp;"*"&amp;"A"</f>
        <v>ane*042*8690*A</v>
      </c>
      <c r="B804" s="281"/>
      <c r="C804" s="284">
        <f>ROUND(BV60,2)</f>
        <v>0</v>
      </c>
      <c r="D804" s="281">
        <f>ROUND(BV61,0)</f>
        <v>203107</v>
      </c>
      <c r="E804" s="281">
        <f>ROUND(BV62,0)</f>
        <v>51804</v>
      </c>
      <c r="F804" s="281">
        <f>ROUND(BV63,0)</f>
        <v>0</v>
      </c>
      <c r="G804" s="281">
        <f>ROUND(BV64,0)</f>
        <v>0</v>
      </c>
      <c r="H804" s="281">
        <f>ROUND(BV65,0)</f>
        <v>0</v>
      </c>
      <c r="I804" s="281">
        <f>ROUND(BV66,0)</f>
        <v>0</v>
      </c>
      <c r="J804" s="281">
        <f>ROUND(BV67,0)</f>
        <v>17834</v>
      </c>
      <c r="K804" s="281">
        <f>ROUND(BV68,0)</f>
        <v>0</v>
      </c>
      <c r="L804" s="281">
        <f>ROUND(BV70,0)</f>
        <v>0</v>
      </c>
      <c r="M804" s="281">
        <f>ROUND(BV71,0)</f>
        <v>272745</v>
      </c>
      <c r="N804" s="281"/>
      <c r="O804" s="281"/>
      <c r="P804" s="281">
        <f>IF(BV77&gt;0,ROUND(BV77,0),0)</f>
        <v>0</v>
      </c>
      <c r="Q804" s="281">
        <f>IF(BV78&gt;0,ROUND(BV78,0),0)</f>
        <v>1061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5">
      <c r="A805" s="209" t="str">
        <f>RIGHT($C$84,3)&amp;"*"&amp;RIGHT($C$83,4)&amp;"*"&amp;BW$55&amp;"*"&amp;"A"</f>
        <v>ane*042*8700*A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5">
      <c r="A806" s="209" t="str">
        <f>RIGHT($C$84,3)&amp;"*"&amp;RIGHT($C$83,4)&amp;"*"&amp;BX$55&amp;"*"&amp;"A"</f>
        <v>ane*042*8710*A</v>
      </c>
      <c r="B806" s="281"/>
      <c r="C806" s="284">
        <f>ROUND(BX60,2)</f>
        <v>0</v>
      </c>
      <c r="D806" s="281">
        <f>ROUND(BX61,0)</f>
        <v>0</v>
      </c>
      <c r="E806" s="281">
        <f>ROUND(BX62,0)</f>
        <v>0</v>
      </c>
      <c r="F806" s="281">
        <f>ROUND(BX63,0)</f>
        <v>0</v>
      </c>
      <c r="G806" s="281">
        <f>ROUND(BX64,0)</f>
        <v>0</v>
      </c>
      <c r="H806" s="281">
        <f>ROUND(BX65,0)</f>
        <v>0</v>
      </c>
      <c r="I806" s="281">
        <f>ROUND(BX66,0)</f>
        <v>0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5">
      <c r="A807" s="209" t="str">
        <f>RIGHT($C$84,3)&amp;"*"&amp;RIGHT($C$83,4)&amp;"*"&amp;BY$55&amp;"*"&amp;"A"</f>
        <v>ane*042*8720*A</v>
      </c>
      <c r="B807" s="281"/>
      <c r="C807" s="284">
        <f>ROUND(BY60,2)</f>
        <v>0</v>
      </c>
      <c r="D807" s="281">
        <f>ROUND(BY61,0)</f>
        <v>684319</v>
      </c>
      <c r="E807" s="281">
        <f>ROUND(BY62,0)</f>
        <v>174540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0</v>
      </c>
      <c r="J807" s="281">
        <f>ROUND(BY67,0)</f>
        <v>22171</v>
      </c>
      <c r="K807" s="281">
        <f>ROUND(BY68,0)</f>
        <v>0</v>
      </c>
      <c r="L807" s="281">
        <f>ROUND(BY70,0)</f>
        <v>0</v>
      </c>
      <c r="M807" s="281">
        <f>ROUND(BY71,0)</f>
        <v>881030</v>
      </c>
      <c r="N807" s="281"/>
      <c r="O807" s="281"/>
      <c r="P807" s="281">
        <f>IF(BY77&gt;0,ROUND(BY77,0),0)</f>
        <v>0</v>
      </c>
      <c r="Q807" s="281">
        <f>IF(BY78&gt;0,ROUND(BY78,0),0)</f>
        <v>1319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5">
      <c r="A808" s="209" t="str">
        <f>RIGHT($C$84,3)&amp;"*"&amp;RIGHT($C$83,4)&amp;"*"&amp;BZ$55&amp;"*"&amp;"A"</f>
        <v>ane*042*8730*A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5">
      <c r="A809" s="209" t="str">
        <f>RIGHT($C$84,3)&amp;"*"&amp;RIGHT($C$83,4)&amp;"*"&amp;CA$55&amp;"*"&amp;"A"</f>
        <v>ane*042*8740*A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5">
      <c r="A810" s="209" t="str">
        <f>RIGHT($C$84,3)&amp;"*"&amp;RIGHT($C$83,4)&amp;"*"&amp;CB$55&amp;"*"&amp;"A"</f>
        <v>ane*042*8770*A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5">
      <c r="A811" s="209" t="str">
        <f>RIGHT($C$84,3)&amp;"*"&amp;RIGHT($C$83,4)&amp;"*"&amp;CC$55&amp;"*"&amp;"A"</f>
        <v>ane*042*8790*A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>
        <f>ROUND(CC67,0)</f>
        <v>89558</v>
      </c>
      <c r="K811" s="281">
        <f>ROUND(CC68,0)</f>
        <v>0</v>
      </c>
      <c r="L811" s="281">
        <f>ROUND(CC70,0)</f>
        <v>0</v>
      </c>
      <c r="M811" s="281">
        <f>ROUND(CC71,0)</f>
        <v>89558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5">
      <c r="A812" s="209" t="str">
        <f>RIGHT($C$84,3)&amp;"*"&amp;RIGHT($C$83,4)&amp;"*"&amp;"9000"&amp;"*"&amp;"A"</f>
        <v>ane*042*9000*A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0</v>
      </c>
      <c r="W812" s="180">
        <f>ROUND(CD71,0)</f>
        <v>0</v>
      </c>
      <c r="X812" s="281">
        <f>ROUND(CE73,0)</f>
        <v>10341672</v>
      </c>
      <c r="Y812" s="281">
        <f>ROUND(C132,0)</f>
        <v>0</v>
      </c>
      <c r="Z812" s="281"/>
    </row>
    <row r="814" spans="1:26" ht="12.65" customHeight="1" x14ac:dyDescent="0.35">
      <c r="B814" s="199" t="s">
        <v>1004</v>
      </c>
      <c r="C814" s="263">
        <f t="shared" ref="C814:K814" si="22">SUM(C733:C812)</f>
        <v>79.400000000000006</v>
      </c>
      <c r="D814" s="180">
        <f t="shared" si="22"/>
        <v>14388538</v>
      </c>
      <c r="E814" s="180">
        <f t="shared" si="22"/>
        <v>3669890</v>
      </c>
      <c r="F814" s="180">
        <f t="shared" si="22"/>
        <v>0</v>
      </c>
      <c r="G814" s="180">
        <f t="shared" si="22"/>
        <v>0</v>
      </c>
      <c r="H814" s="180">
        <f t="shared" si="22"/>
        <v>0</v>
      </c>
      <c r="I814" s="180">
        <f t="shared" si="22"/>
        <v>0</v>
      </c>
      <c r="J814" s="180">
        <f t="shared" si="22"/>
        <v>1491634</v>
      </c>
      <c r="K814" s="180">
        <f t="shared" si="22"/>
        <v>0</v>
      </c>
      <c r="L814" s="180">
        <f>SUM(L733:L812)+SUM(U733:U812)</f>
        <v>0</v>
      </c>
      <c r="M814" s="180">
        <f>SUM(M733:M812)+SUM(W733:W812)</f>
        <v>19550062</v>
      </c>
      <c r="N814" s="180">
        <f t="shared" ref="N814:Z814" si="23">SUM(N733:N812)</f>
        <v>48533</v>
      </c>
      <c r="O814" s="180">
        <f t="shared" si="23"/>
        <v>20526207</v>
      </c>
      <c r="P814" s="180">
        <f t="shared" si="23"/>
        <v>3030</v>
      </c>
      <c r="Q814" s="180">
        <f t="shared" si="23"/>
        <v>38215</v>
      </c>
      <c r="R814" s="180">
        <f t="shared" si="23"/>
        <v>0</v>
      </c>
      <c r="S814" s="180">
        <f t="shared" si="23"/>
        <v>47</v>
      </c>
      <c r="T814" s="263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10341672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79.400000000000006</v>
      </c>
      <c r="D815" s="180">
        <f>CE61</f>
        <v>14388538</v>
      </c>
      <c r="E815" s="180">
        <f>CE62</f>
        <v>3669890</v>
      </c>
      <c r="F815" s="180">
        <f>CE63</f>
        <v>0</v>
      </c>
      <c r="G815" s="180">
        <f>CE64</f>
        <v>0</v>
      </c>
      <c r="H815" s="240">
        <f>CE65</f>
        <v>0</v>
      </c>
      <c r="I815" s="240">
        <f>CE66</f>
        <v>0</v>
      </c>
      <c r="J815" s="240">
        <f>CE67</f>
        <v>1491634</v>
      </c>
      <c r="K815" s="240">
        <f>CE68</f>
        <v>0</v>
      </c>
      <c r="L815" s="240">
        <f>CE70</f>
        <v>0</v>
      </c>
      <c r="M815" s="240">
        <f>CE71</f>
        <v>19550062</v>
      </c>
      <c r="N815" s="180">
        <f>CE76</f>
        <v>88741</v>
      </c>
      <c r="O815" s="180">
        <f>CE74</f>
        <v>20526207</v>
      </c>
      <c r="P815" s="180">
        <f>CE77</f>
        <v>3030</v>
      </c>
      <c r="Q815" s="180">
        <f>CE78</f>
        <v>38215</v>
      </c>
      <c r="R815" s="180">
        <f>CE79</f>
        <v>0</v>
      </c>
      <c r="S815" s="180">
        <f>CE80</f>
        <v>46.39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15087496</v>
      </c>
      <c r="G816" s="240">
        <f>C379</f>
        <v>3669892</v>
      </c>
      <c r="H816" s="240">
        <f>C380</f>
        <v>0</v>
      </c>
      <c r="I816" s="240">
        <f>C381</f>
        <v>2924976</v>
      </c>
      <c r="J816" s="240">
        <f>C382</f>
        <v>317709</v>
      </c>
      <c r="K816" s="240">
        <f>C383</f>
        <v>0</v>
      </c>
      <c r="L816" s="240">
        <f>C384+C385+C386+C388</f>
        <v>1833062</v>
      </c>
      <c r="M816" s="240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GV1pdtCyqwrOAV2k6f2pEGc3EUVfHrlCPMQBVnTAULTVq9qH6TBS1A0+Z8hNMKFAf8qHvPOTFf/Au8n8xf+5yQ==" saltValue="87F9HN3VfpLZmPH3URkQ8g==" spinCount="100000" sheet="1" objects="1" scenarios="1"/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2022-05-20T19:37:18Z</cp:lastPrinted>
  <dcterms:created xsi:type="dcterms:W3CDTF">1999-06-02T22:01:56Z</dcterms:created>
  <dcterms:modified xsi:type="dcterms:W3CDTF">2022-05-25T16:29:04Z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2022-05-25T16:27:40Z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12817600-07f6-4f57-a4ed-e07d37d1d7ba</vt:lpwstr>
  </property>
  <property fmtid="{D5CDD505-2E9C-101B-9397-08002B2CF9AE}" pid="8" name="MSIP_Label_1520fa42-cf58-4c22-8b93-58cf1d3bd1cb_ContentBits">
    <vt:lpwstr>0</vt:lpwstr>
  </property>
</Properties>
</file>