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8_{3C14D39F-0965-40E6-AAFC-51DE2ED39006}" xr6:coauthVersionLast="45" xr6:coauthVersionMax="45" xr10:uidLastSave="{00000000-0000-0000-0000-000000000000}"/>
  <bookViews>
    <workbookView xWindow="19090" yWindow="-110" windowWidth="19420" windowHeight="10420" tabRatio="821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20" sheetId="12" r:id="rId10"/>
    <sheet name="Prior Year 2019" sheetId="11" r:id="rId11"/>
    <sheet name="Prior Year 2018" sheetId="10" r:id="rId12"/>
  </sheets>
  <externalReferences>
    <externalReference r:id="rId13"/>
    <externalReference r:id="rId14"/>
  </externalReferences>
  <definedNames>
    <definedName name="_Fill" localSheetId="11" hidden="1">'Prior Year 2018'!$DR$819:$DR$864</definedName>
    <definedName name="_Fill" localSheetId="10" hidden="1">'Prior Year 2019'!$DR$921:$DR$966</definedName>
    <definedName name="_Fill" localSheetId="9" hidden="1">'Prior Year 2020'!$DR$921:$DR$966</definedName>
    <definedName name="_Fill" hidden="1">data!$DR$921:$DR$966</definedName>
    <definedName name="Costcenter" localSheetId="11">'Prior Year 2018'!#REF!</definedName>
    <definedName name="Costcenter" localSheetId="10">'Prior Year 2019'!$A$732:$W$813</definedName>
    <definedName name="Costcenter" localSheetId="9">'Prior Year 2020'!$A$732:$W$813</definedName>
    <definedName name="Costcenter">data!$A$732:$W$813</definedName>
    <definedName name="Edit" localSheetId="11">'Prior Year 2018'!$A$410:$E$477</definedName>
    <definedName name="Edit" localSheetId="10">'Prior Year 2019'!$A$411:$E$478</definedName>
    <definedName name="Edit" localSheetId="9">'Prior Year 2020'!$A$411:$E$478</definedName>
    <definedName name="Edit">data!$A$411:$E$478</definedName>
    <definedName name="Funds" localSheetId="11">'Prior Year 2018'!#REF!</definedName>
    <definedName name="Funds" localSheetId="10">'Prior Year 2019'!$A$728:$CF$730</definedName>
    <definedName name="Funds" localSheetId="9">'Prior Year 2020'!$A$728:$CF$730</definedName>
    <definedName name="Funds">data!$A$728:$CF$730</definedName>
    <definedName name="Hospital" localSheetId="11">'Prior Year 2018'!#REF!</definedName>
    <definedName name="Hospital" localSheetId="10">'Prior Year 2019'!$A$724:$BR$726</definedName>
    <definedName name="Hospital" localSheetId="9">'Prior Year 2020'!$A$724:$BR$726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1">'Prior Year 2018'!$A$410:$E$477</definedName>
    <definedName name="_xlnm.Print_Area" localSheetId="10">'Prior Year 2019'!$A$411:$E$478</definedName>
    <definedName name="_xlnm.Print_Area" localSheetId="9">'Prior Year 2020'!$A$411:$E$478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1">'Prior Year 2018'!#REF!</definedName>
    <definedName name="Support" localSheetId="10">'Prior Year 2019'!$A$720:$CD$722</definedName>
    <definedName name="Support" localSheetId="9">'Prior Year 2020'!$A$720:$CD$722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F127" i="1" l="1"/>
  <c r="G142" i="12"/>
  <c r="G141" i="12"/>
  <c r="F142" i="12"/>
  <c r="F141" i="12"/>
  <c r="H142" i="1" l="1"/>
  <c r="G142" i="1"/>
  <c r="G141" i="1"/>
  <c r="F142" i="1"/>
  <c r="F141" i="1"/>
  <c r="C118" i="1"/>
  <c r="C117" i="1"/>
  <c r="C116" i="1"/>
  <c r="F367" i="1"/>
  <c r="G388" i="1"/>
  <c r="G387" i="1"/>
  <c r="G386" i="1"/>
  <c r="G385" i="1"/>
  <c r="G379" i="1"/>
  <c r="E127" i="1" l="1"/>
  <c r="O817" i="12" l="1"/>
  <c r="M817" i="12"/>
  <c r="L817" i="12"/>
  <c r="K817" i="12"/>
  <c r="J817" i="12"/>
  <c r="I817" i="12"/>
  <c r="H817" i="12"/>
  <c r="G817" i="12"/>
  <c r="F817" i="12"/>
  <c r="E817" i="12"/>
  <c r="D817" i="12"/>
  <c r="X813" i="12"/>
  <c r="X815" i="12" s="1"/>
  <c r="W813" i="12"/>
  <c r="W815" i="12" s="1"/>
  <c r="V813" i="12"/>
  <c r="V815" i="12" s="1"/>
  <c r="U813" i="12"/>
  <c r="U815" i="12" s="1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I815" i="12" s="1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Q815" i="12" s="1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O734" i="12"/>
  <c r="M734" i="12"/>
  <c r="L734" i="12"/>
  <c r="L815" i="12" s="1"/>
  <c r="K734" i="12"/>
  <c r="I734" i="12"/>
  <c r="H734" i="12"/>
  <c r="G734" i="12"/>
  <c r="F734" i="12"/>
  <c r="D734" i="12"/>
  <c r="C734" i="12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E550" i="12"/>
  <c r="D550" i="12"/>
  <c r="B550" i="12"/>
  <c r="B549" i="12"/>
  <c r="B548" i="12"/>
  <c r="B547" i="12"/>
  <c r="E546" i="12"/>
  <c r="D546" i="12"/>
  <c r="B546" i="12"/>
  <c r="F546" i="12" s="1"/>
  <c r="E545" i="12"/>
  <c r="D545" i="12"/>
  <c r="B545" i="12"/>
  <c r="F545" i="12" s="1"/>
  <c r="E544" i="12"/>
  <c r="D544" i="12"/>
  <c r="B544" i="12"/>
  <c r="B543" i="12"/>
  <c r="B542" i="12"/>
  <c r="B541" i="12"/>
  <c r="E540" i="12"/>
  <c r="D540" i="12"/>
  <c r="B540" i="12"/>
  <c r="H540" i="12" s="1"/>
  <c r="E539" i="12"/>
  <c r="D539" i="12"/>
  <c r="B539" i="12"/>
  <c r="F539" i="12" s="1"/>
  <c r="E538" i="12"/>
  <c r="D538" i="12"/>
  <c r="B538" i="12"/>
  <c r="H538" i="12" s="1"/>
  <c r="E537" i="12"/>
  <c r="D537" i="12"/>
  <c r="B537" i="12"/>
  <c r="F537" i="12" s="1"/>
  <c r="E536" i="12"/>
  <c r="D536" i="12"/>
  <c r="B536" i="12"/>
  <c r="F536" i="12" s="1"/>
  <c r="E535" i="12"/>
  <c r="D535" i="12"/>
  <c r="B535" i="12"/>
  <c r="E534" i="12"/>
  <c r="D534" i="12"/>
  <c r="B534" i="12"/>
  <c r="E533" i="12"/>
  <c r="D533" i="12"/>
  <c r="B533" i="12"/>
  <c r="F533" i="12" s="1"/>
  <c r="E532" i="12"/>
  <c r="D532" i="12"/>
  <c r="B532" i="12"/>
  <c r="E531" i="12"/>
  <c r="D531" i="12"/>
  <c r="B531" i="12"/>
  <c r="F531" i="12" s="1"/>
  <c r="E530" i="12"/>
  <c r="D530" i="12"/>
  <c r="B530" i="12"/>
  <c r="E529" i="12"/>
  <c r="D529" i="12"/>
  <c r="B529" i="12"/>
  <c r="E528" i="12"/>
  <c r="D528" i="12"/>
  <c r="B528" i="12"/>
  <c r="F528" i="12" s="1"/>
  <c r="E527" i="12"/>
  <c r="D527" i="12"/>
  <c r="B527" i="12"/>
  <c r="E526" i="12"/>
  <c r="D526" i="12"/>
  <c r="B526" i="12"/>
  <c r="E525" i="12"/>
  <c r="D525" i="12"/>
  <c r="B525" i="12"/>
  <c r="F525" i="12" s="1"/>
  <c r="E524" i="12"/>
  <c r="D524" i="12"/>
  <c r="B524" i="12"/>
  <c r="E523" i="12"/>
  <c r="D523" i="12"/>
  <c r="B523" i="12"/>
  <c r="E522" i="12"/>
  <c r="D522" i="12"/>
  <c r="B522" i="12"/>
  <c r="B521" i="12"/>
  <c r="F521" i="12" s="1"/>
  <c r="E520" i="12"/>
  <c r="D520" i="12"/>
  <c r="B520" i="12"/>
  <c r="E519" i="12"/>
  <c r="D519" i="12"/>
  <c r="B519" i="12"/>
  <c r="E518" i="12"/>
  <c r="D518" i="12"/>
  <c r="B518" i="12"/>
  <c r="E517" i="12"/>
  <c r="D517" i="12"/>
  <c r="B517" i="12"/>
  <c r="E516" i="12"/>
  <c r="D516" i="12"/>
  <c r="B516" i="12"/>
  <c r="E515" i="12"/>
  <c r="D515" i="12"/>
  <c r="B515" i="12"/>
  <c r="E514" i="12"/>
  <c r="D514" i="12"/>
  <c r="B514" i="12"/>
  <c r="B513" i="12"/>
  <c r="F513" i="12" s="1"/>
  <c r="B512" i="12"/>
  <c r="F512" i="12" s="1"/>
  <c r="E511" i="12"/>
  <c r="D511" i="12"/>
  <c r="B511" i="12"/>
  <c r="E510" i="12"/>
  <c r="D510" i="12"/>
  <c r="B510" i="12"/>
  <c r="F510" i="12" s="1"/>
  <c r="E509" i="12"/>
  <c r="D509" i="12"/>
  <c r="B509" i="12"/>
  <c r="E508" i="12"/>
  <c r="D508" i="12"/>
  <c r="B508" i="12"/>
  <c r="E507" i="12"/>
  <c r="D507" i="12"/>
  <c r="B507" i="12"/>
  <c r="F507" i="12" s="1"/>
  <c r="E506" i="12"/>
  <c r="D506" i="12"/>
  <c r="B506" i="12"/>
  <c r="F506" i="12" s="1"/>
  <c r="E505" i="12"/>
  <c r="D505" i="12"/>
  <c r="B505" i="12"/>
  <c r="E504" i="12"/>
  <c r="D504" i="12"/>
  <c r="B504" i="12"/>
  <c r="F504" i="12" s="1"/>
  <c r="E503" i="12"/>
  <c r="D503" i="12"/>
  <c r="B503" i="12"/>
  <c r="H503" i="12" s="1"/>
  <c r="E502" i="12"/>
  <c r="D502" i="12"/>
  <c r="B502" i="12"/>
  <c r="H502" i="12" s="1"/>
  <c r="E501" i="12"/>
  <c r="D501" i="12"/>
  <c r="B501" i="12"/>
  <c r="E500" i="12"/>
  <c r="D500" i="12"/>
  <c r="B500" i="12"/>
  <c r="E499" i="12"/>
  <c r="D499" i="12"/>
  <c r="B499" i="12"/>
  <c r="E498" i="12"/>
  <c r="D498" i="12"/>
  <c r="B498" i="12"/>
  <c r="E497" i="12"/>
  <c r="D497" i="12"/>
  <c r="B497" i="12"/>
  <c r="E496" i="12"/>
  <c r="D496" i="12"/>
  <c r="B496" i="12"/>
  <c r="G493" i="12"/>
  <c r="F493" i="12"/>
  <c r="E493" i="12"/>
  <c r="D493" i="12"/>
  <c r="C493" i="12"/>
  <c r="B493" i="12"/>
  <c r="A493" i="12"/>
  <c r="B478" i="12"/>
  <c r="B475" i="12"/>
  <c r="B474" i="12"/>
  <c r="B473" i="12"/>
  <c r="C472" i="12"/>
  <c r="B472" i="12"/>
  <c r="B471" i="12"/>
  <c r="B470" i="12"/>
  <c r="B469" i="12"/>
  <c r="B468" i="12"/>
  <c r="D464" i="12"/>
  <c r="B464" i="12"/>
  <c r="B463" i="12"/>
  <c r="C459" i="12"/>
  <c r="B459" i="12"/>
  <c r="B458" i="12"/>
  <c r="B455" i="12"/>
  <c r="B454" i="12"/>
  <c r="B453" i="12"/>
  <c r="C448" i="12"/>
  <c r="C447" i="12"/>
  <c r="B447" i="12"/>
  <c r="C446" i="12"/>
  <c r="B446" i="12"/>
  <c r="C445" i="12"/>
  <c r="C444" i="12"/>
  <c r="B441" i="12"/>
  <c r="B440" i="12"/>
  <c r="C439" i="12"/>
  <c r="B439" i="12"/>
  <c r="C438" i="12"/>
  <c r="B438" i="12"/>
  <c r="D437" i="12"/>
  <c r="B437" i="12"/>
  <c r="B436" i="12"/>
  <c r="B435" i="12"/>
  <c r="B434" i="12"/>
  <c r="B433" i="12"/>
  <c r="B432" i="12"/>
  <c r="B431" i="12"/>
  <c r="B430" i="12"/>
  <c r="B429" i="12"/>
  <c r="B428" i="12"/>
  <c r="B427" i="12"/>
  <c r="D424" i="12"/>
  <c r="B424" i="12"/>
  <c r="B423" i="12"/>
  <c r="D421" i="12"/>
  <c r="B421" i="12"/>
  <c r="B420" i="12"/>
  <c r="D418" i="12"/>
  <c r="C418" i="12"/>
  <c r="B418" i="12"/>
  <c r="B417" i="12"/>
  <c r="D415" i="12"/>
  <c r="B415" i="12"/>
  <c r="C414" i="12"/>
  <c r="B414" i="12"/>
  <c r="A412" i="12"/>
  <c r="D390" i="12"/>
  <c r="F386" i="12"/>
  <c r="D372" i="12"/>
  <c r="D368" i="12"/>
  <c r="D373" i="12" s="1"/>
  <c r="D391" i="12" s="1"/>
  <c r="D393" i="12" s="1"/>
  <c r="D396" i="12" s="1"/>
  <c r="D367" i="12"/>
  <c r="D361" i="12"/>
  <c r="N817" i="12" s="1"/>
  <c r="D330" i="12"/>
  <c r="D329" i="12"/>
  <c r="D328" i="12"/>
  <c r="D319" i="12"/>
  <c r="D314" i="12"/>
  <c r="D290" i="12"/>
  <c r="D283" i="12"/>
  <c r="D277" i="12"/>
  <c r="D275" i="12"/>
  <c r="B476" i="12" s="1"/>
  <c r="D265" i="12"/>
  <c r="D260" i="12"/>
  <c r="D292" i="12" s="1"/>
  <c r="D341" i="12" s="1"/>
  <c r="C481" i="12" s="1"/>
  <c r="D240" i="12"/>
  <c r="D236" i="12"/>
  <c r="D229" i="12"/>
  <c r="B445" i="12" s="1"/>
  <c r="D221" i="12"/>
  <c r="D217" i="12"/>
  <c r="C217" i="12"/>
  <c r="D433" i="12" s="1"/>
  <c r="B217" i="12"/>
  <c r="E216" i="12"/>
  <c r="E215" i="12"/>
  <c r="E214" i="12"/>
  <c r="E213" i="12"/>
  <c r="E212" i="12"/>
  <c r="E211" i="12"/>
  <c r="E210" i="12"/>
  <c r="E209" i="12"/>
  <c r="D204" i="12"/>
  <c r="C204" i="12"/>
  <c r="B204" i="12"/>
  <c r="E203" i="12"/>
  <c r="C475" i="12" s="1"/>
  <c r="E202" i="12"/>
  <c r="C474" i="12" s="1"/>
  <c r="E201" i="12"/>
  <c r="C473" i="12" s="1"/>
  <c r="E200" i="12"/>
  <c r="E199" i="12"/>
  <c r="E198" i="12"/>
  <c r="C471" i="12" s="1"/>
  <c r="E197" i="12"/>
  <c r="C470" i="12" s="1"/>
  <c r="E196" i="12"/>
  <c r="C469" i="12" s="1"/>
  <c r="E195" i="12"/>
  <c r="C468" i="12" s="1"/>
  <c r="D190" i="12"/>
  <c r="D186" i="12"/>
  <c r="D436" i="12" s="1"/>
  <c r="D181" i="12"/>
  <c r="D435" i="12" s="1"/>
  <c r="D177" i="12"/>
  <c r="D434" i="12" s="1"/>
  <c r="D173" i="12"/>
  <c r="D428" i="12" s="1"/>
  <c r="E154" i="12"/>
  <c r="E153" i="12"/>
  <c r="E152" i="12"/>
  <c r="E151" i="12"/>
  <c r="C421" i="12" s="1"/>
  <c r="E150" i="12"/>
  <c r="C420" i="12" s="1"/>
  <c r="E148" i="12"/>
  <c r="E147" i="12"/>
  <c r="E146" i="12"/>
  <c r="E145" i="12"/>
  <c r="E144" i="12"/>
  <c r="C417" i="12" s="1"/>
  <c r="E142" i="12"/>
  <c r="E141" i="12"/>
  <c r="D463" i="12" s="1"/>
  <c r="D465" i="12" s="1"/>
  <c r="E140" i="12"/>
  <c r="E139" i="12"/>
  <c r="C415" i="12" s="1"/>
  <c r="E138" i="12"/>
  <c r="E127" i="12"/>
  <c r="CE80" i="12"/>
  <c r="CF79" i="12"/>
  <c r="CE79" i="12"/>
  <c r="CE78" i="12"/>
  <c r="R816" i="12" s="1"/>
  <c r="CF77" i="12"/>
  <c r="CE77" i="12"/>
  <c r="Q816" i="12" s="1"/>
  <c r="CE76" i="12"/>
  <c r="CC75" i="12"/>
  <c r="AW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CE74" i="12"/>
  <c r="C464" i="12" s="1"/>
  <c r="CE73" i="12"/>
  <c r="O816" i="12" s="1"/>
  <c r="CD71" i="12"/>
  <c r="C575" i="12" s="1"/>
  <c r="CE70" i="12"/>
  <c r="C458" i="12" s="1"/>
  <c r="CE69" i="12"/>
  <c r="L816" i="12" s="1"/>
  <c r="CE68" i="12"/>
  <c r="K816" i="12" s="1"/>
  <c r="CE66" i="12"/>
  <c r="F383" i="12" s="1"/>
  <c r="CE65" i="12"/>
  <c r="H816" i="12" s="1"/>
  <c r="CE64" i="12"/>
  <c r="CE63" i="12"/>
  <c r="V62" i="12"/>
  <c r="CE61" i="12"/>
  <c r="BZ48" i="12" s="1"/>
  <c r="BZ62" i="12" s="1"/>
  <c r="CE60" i="12"/>
  <c r="B53" i="12"/>
  <c r="CE51" i="12"/>
  <c r="B49" i="12"/>
  <c r="CC48" i="12"/>
  <c r="CC62" i="12" s="1"/>
  <c r="BT48" i="12"/>
  <c r="BT62" i="12" s="1"/>
  <c r="BS48" i="12"/>
  <c r="BS62" i="12" s="1"/>
  <c r="BJ48" i="12"/>
  <c r="BJ62" i="12" s="1"/>
  <c r="BH48" i="12"/>
  <c r="BH62" i="12" s="1"/>
  <c r="AY48" i="12"/>
  <c r="AY62" i="12" s="1"/>
  <c r="AW48" i="12"/>
  <c r="AW62" i="12" s="1"/>
  <c r="AN48" i="12"/>
  <c r="AN62" i="12" s="1"/>
  <c r="AM48" i="12"/>
  <c r="AM62" i="12" s="1"/>
  <c r="AD48" i="12"/>
  <c r="AD62" i="12" s="1"/>
  <c r="AC48" i="12"/>
  <c r="AC62" i="12" s="1"/>
  <c r="E760" i="12" s="1"/>
  <c r="V48" i="12"/>
  <c r="U48" i="12"/>
  <c r="U62" i="12" s="1"/>
  <c r="E752" i="12" s="1"/>
  <c r="N48" i="12"/>
  <c r="N62" i="12" s="1"/>
  <c r="M48" i="12"/>
  <c r="M62" i="12" s="1"/>
  <c r="E744" i="12" s="1"/>
  <c r="F48" i="12"/>
  <c r="F62" i="12" s="1"/>
  <c r="E48" i="12"/>
  <c r="E62" i="12" s="1"/>
  <c r="E736" i="12" s="1"/>
  <c r="CE47" i="12"/>
  <c r="F519" i="12" l="1"/>
  <c r="H537" i="12"/>
  <c r="H504" i="12"/>
  <c r="F502" i="12"/>
  <c r="F520" i="12"/>
  <c r="H525" i="12"/>
  <c r="H545" i="12"/>
  <c r="F550" i="12"/>
  <c r="H510" i="12"/>
  <c r="F498" i="12"/>
  <c r="F522" i="12"/>
  <c r="F527" i="12"/>
  <c r="F535" i="12"/>
  <c r="F530" i="12"/>
  <c r="F517" i="12"/>
  <c r="F515" i="12"/>
  <c r="H506" i="12"/>
  <c r="F518" i="12"/>
  <c r="F529" i="12"/>
  <c r="F501" i="12"/>
  <c r="H528" i="12"/>
  <c r="F496" i="12"/>
  <c r="H533" i="12"/>
  <c r="F508" i="12"/>
  <c r="F509" i="12"/>
  <c r="F532" i="12"/>
  <c r="F524" i="12"/>
  <c r="F503" i="12"/>
  <c r="F540" i="12"/>
  <c r="H507" i="12"/>
  <c r="H536" i="12"/>
  <c r="F538" i="12"/>
  <c r="F526" i="12"/>
  <c r="E809" i="12"/>
  <c r="E791" i="12"/>
  <c r="E793" i="12"/>
  <c r="E761" i="12"/>
  <c r="E812" i="12"/>
  <c r="E737" i="12"/>
  <c r="E780" i="12"/>
  <c r="E745" i="12"/>
  <c r="E782" i="12"/>
  <c r="E802" i="12"/>
  <c r="AF48" i="12"/>
  <c r="AF62" i="12" s="1"/>
  <c r="BW48" i="12"/>
  <c r="BW62" i="12" s="1"/>
  <c r="F378" i="12"/>
  <c r="I48" i="12"/>
  <c r="I62" i="12" s="1"/>
  <c r="Q48" i="12"/>
  <c r="Q62" i="12" s="1"/>
  <c r="AG48" i="12"/>
  <c r="AG62" i="12" s="1"/>
  <c r="BC48" i="12"/>
  <c r="BC62" i="12" s="1"/>
  <c r="BX48" i="12"/>
  <c r="BX62" i="12" s="1"/>
  <c r="E753" i="12"/>
  <c r="H48" i="12"/>
  <c r="H62" i="12" s="1"/>
  <c r="X48" i="12"/>
  <c r="X62" i="12" s="1"/>
  <c r="BL48" i="12"/>
  <c r="BL62" i="12" s="1"/>
  <c r="Y48" i="12"/>
  <c r="Y62" i="12" s="1"/>
  <c r="AR48" i="12"/>
  <c r="AR62" i="12" s="1"/>
  <c r="BM48" i="12"/>
  <c r="BM62" i="12" s="1"/>
  <c r="J48" i="12"/>
  <c r="J62" i="12" s="1"/>
  <c r="R48" i="12"/>
  <c r="R62" i="12" s="1"/>
  <c r="Z48" i="12"/>
  <c r="Z62" i="12" s="1"/>
  <c r="AI48" i="12"/>
  <c r="AI62" i="12" s="1"/>
  <c r="AT48" i="12"/>
  <c r="AT62" i="12" s="1"/>
  <c r="BD48" i="12"/>
  <c r="BD62" i="12" s="1"/>
  <c r="BO48" i="12"/>
  <c r="BO62" i="12" s="1"/>
  <c r="H534" i="12"/>
  <c r="F534" i="12"/>
  <c r="D816" i="12"/>
  <c r="BY48" i="12"/>
  <c r="BY62" i="12" s="1"/>
  <c r="BQ48" i="12"/>
  <c r="BQ62" i="12" s="1"/>
  <c r="BI48" i="12"/>
  <c r="BI62" i="12" s="1"/>
  <c r="BA48" i="12"/>
  <c r="BA62" i="12" s="1"/>
  <c r="AS48" i="12"/>
  <c r="AS62" i="12" s="1"/>
  <c r="AK48" i="12"/>
  <c r="AK62" i="12" s="1"/>
  <c r="C427" i="12"/>
  <c r="BV48" i="12"/>
  <c r="BV62" i="12" s="1"/>
  <c r="BN48" i="12"/>
  <c r="BN62" i="12" s="1"/>
  <c r="BF48" i="12"/>
  <c r="BF62" i="12" s="1"/>
  <c r="AX48" i="12"/>
  <c r="AX62" i="12" s="1"/>
  <c r="AP48" i="12"/>
  <c r="AP62" i="12" s="1"/>
  <c r="AH48" i="12"/>
  <c r="AH62" i="12" s="1"/>
  <c r="AQ48" i="12"/>
  <c r="AQ62" i="12" s="1"/>
  <c r="K48" i="12"/>
  <c r="K62" i="12" s="1"/>
  <c r="AA48" i="12"/>
  <c r="AA62" i="12" s="1"/>
  <c r="AU48" i="12"/>
  <c r="AU62" i="12" s="1"/>
  <c r="BE48" i="12"/>
  <c r="BE62" i="12" s="1"/>
  <c r="BP48" i="12"/>
  <c r="BP62" i="12" s="1"/>
  <c r="F816" i="12"/>
  <c r="C429" i="12"/>
  <c r="F380" i="12"/>
  <c r="M816" i="12"/>
  <c r="E217" i="12"/>
  <c r="C478" i="12" s="1"/>
  <c r="E771" i="12"/>
  <c r="P48" i="12"/>
  <c r="P62" i="12" s="1"/>
  <c r="BB48" i="12"/>
  <c r="BB62" i="12" s="1"/>
  <c r="C48" i="12"/>
  <c r="S48" i="12"/>
  <c r="S62" i="12" s="1"/>
  <c r="AJ48" i="12"/>
  <c r="AJ62" i="12" s="1"/>
  <c r="CA48" i="12"/>
  <c r="CA62" i="12" s="1"/>
  <c r="D48" i="12"/>
  <c r="D62" i="12" s="1"/>
  <c r="L48" i="12"/>
  <c r="L62" i="12" s="1"/>
  <c r="T48" i="12"/>
  <c r="T62" i="12" s="1"/>
  <c r="AB48" i="12"/>
  <c r="AB62" i="12" s="1"/>
  <c r="AL48" i="12"/>
  <c r="AL62" i="12" s="1"/>
  <c r="AV48" i="12"/>
  <c r="AV62" i="12" s="1"/>
  <c r="BG48" i="12"/>
  <c r="BG62" i="12" s="1"/>
  <c r="BR48" i="12"/>
  <c r="BR62" i="12" s="1"/>
  <c r="CB48" i="12"/>
  <c r="CB62" i="12" s="1"/>
  <c r="G816" i="12"/>
  <c r="F612" i="12"/>
  <c r="F381" i="12"/>
  <c r="F516" i="12"/>
  <c r="E770" i="12"/>
  <c r="BI730" i="12"/>
  <c r="C816" i="12"/>
  <c r="H612" i="12"/>
  <c r="CD722" i="12"/>
  <c r="D242" i="12"/>
  <c r="B448" i="12" s="1"/>
  <c r="B444" i="12"/>
  <c r="F497" i="12"/>
  <c r="H505" i="12"/>
  <c r="F505" i="12"/>
  <c r="E803" i="12"/>
  <c r="I816" i="12"/>
  <c r="C432" i="12"/>
  <c r="G48" i="12"/>
  <c r="G62" i="12" s="1"/>
  <c r="O48" i="12"/>
  <c r="O62" i="12" s="1"/>
  <c r="W48" i="12"/>
  <c r="W62" i="12" s="1"/>
  <c r="AE48" i="12"/>
  <c r="AE62" i="12" s="1"/>
  <c r="AO48" i="12"/>
  <c r="AO62" i="12" s="1"/>
  <c r="AZ48" i="12"/>
  <c r="AZ62" i="12" s="1"/>
  <c r="BK48" i="12"/>
  <c r="BK62" i="12" s="1"/>
  <c r="BU48" i="12"/>
  <c r="BU62" i="12" s="1"/>
  <c r="D339" i="12"/>
  <c r="C482" i="12" s="1"/>
  <c r="C430" i="12"/>
  <c r="N815" i="12"/>
  <c r="CE75" i="12"/>
  <c r="T816" i="12"/>
  <c r="L612" i="12"/>
  <c r="C434" i="12"/>
  <c r="B465" i="12"/>
  <c r="F500" i="12"/>
  <c r="F523" i="12"/>
  <c r="P816" i="12"/>
  <c r="D612" i="12"/>
  <c r="C431" i="12"/>
  <c r="F499" i="12"/>
  <c r="CF76" i="12"/>
  <c r="E204" i="12"/>
  <c r="C476" i="12" s="1"/>
  <c r="D438" i="12"/>
  <c r="F382" i="12"/>
  <c r="C463" i="12"/>
  <c r="F514" i="12"/>
  <c r="G612" i="12"/>
  <c r="I612" i="12"/>
  <c r="F511" i="12"/>
  <c r="S816" i="12"/>
  <c r="J612" i="12"/>
  <c r="F385" i="12"/>
  <c r="C440" i="12"/>
  <c r="H531" i="12"/>
  <c r="H539" i="12"/>
  <c r="C815" i="12"/>
  <c r="M815" i="12"/>
  <c r="D815" i="12"/>
  <c r="O815" i="12"/>
  <c r="F544" i="12"/>
  <c r="F815" i="12"/>
  <c r="P815" i="12"/>
  <c r="G815" i="12"/>
  <c r="H815" i="12"/>
  <c r="R815" i="12"/>
  <c r="S815" i="12"/>
  <c r="K815" i="12"/>
  <c r="T815" i="12"/>
  <c r="E801" i="12" l="1"/>
  <c r="E790" i="12"/>
  <c r="BG71" i="12"/>
  <c r="E781" i="12"/>
  <c r="E777" i="12"/>
  <c r="AT71" i="12"/>
  <c r="E748" i="12"/>
  <c r="Q71" i="12"/>
  <c r="E779" i="12"/>
  <c r="AV71" i="12"/>
  <c r="E778" i="12"/>
  <c r="E789" i="12"/>
  <c r="E800" i="12"/>
  <c r="BQ71" i="12"/>
  <c r="E766" i="12"/>
  <c r="E755" i="12"/>
  <c r="E740" i="12"/>
  <c r="I71" i="12"/>
  <c r="N816" i="12"/>
  <c r="K612" i="12"/>
  <c r="C465" i="12"/>
  <c r="E772" i="12"/>
  <c r="E769" i="12"/>
  <c r="CE48" i="12"/>
  <c r="C62" i="12"/>
  <c r="E758" i="12"/>
  <c r="E797" i="12"/>
  <c r="E808" i="12"/>
  <c r="BY71" i="12"/>
  <c r="E757" i="12"/>
  <c r="E739" i="12"/>
  <c r="E804" i="12"/>
  <c r="E794" i="12"/>
  <c r="E767" i="12"/>
  <c r="E788" i="12"/>
  <c r="E792" i="12"/>
  <c r="E795" i="12"/>
  <c r="BL71" i="12"/>
  <c r="E783" i="12"/>
  <c r="E750" i="12"/>
  <c r="E762" i="12"/>
  <c r="E759" i="12"/>
  <c r="E785" i="12"/>
  <c r="E742" i="12"/>
  <c r="E805" i="12"/>
  <c r="E749" i="12"/>
  <c r="E806" i="12"/>
  <c r="E751" i="12"/>
  <c r="E763" i="12"/>
  <c r="E754" i="12"/>
  <c r="W71" i="12"/>
  <c r="E747" i="12"/>
  <c r="P71" i="12"/>
  <c r="E741" i="12"/>
  <c r="BW52" i="12"/>
  <c r="BW67" i="12" s="1"/>
  <c r="J806" i="12" s="1"/>
  <c r="BO52" i="12"/>
  <c r="BO67" i="12" s="1"/>
  <c r="J798" i="12" s="1"/>
  <c r="BG52" i="12"/>
  <c r="BG67" i="12" s="1"/>
  <c r="J790" i="12" s="1"/>
  <c r="AY52" i="12"/>
  <c r="AY67" i="12" s="1"/>
  <c r="AQ52" i="12"/>
  <c r="AQ67" i="12" s="1"/>
  <c r="J774" i="12" s="1"/>
  <c r="AI52" i="12"/>
  <c r="AI67" i="12" s="1"/>
  <c r="J766" i="12" s="1"/>
  <c r="AA52" i="12"/>
  <c r="AA67" i="12" s="1"/>
  <c r="J758" i="12" s="1"/>
  <c r="S52" i="12"/>
  <c r="S67" i="12" s="1"/>
  <c r="J750" i="12" s="1"/>
  <c r="K52" i="12"/>
  <c r="K67" i="12" s="1"/>
  <c r="J742" i="12" s="1"/>
  <c r="C52" i="12"/>
  <c r="CB52" i="12"/>
  <c r="CB67" i="12" s="1"/>
  <c r="J811" i="12" s="1"/>
  <c r="BT52" i="12"/>
  <c r="BT67" i="12" s="1"/>
  <c r="BL52" i="12"/>
  <c r="BL67" i="12" s="1"/>
  <c r="J795" i="12" s="1"/>
  <c r="BD52" i="12"/>
  <c r="BD67" i="12" s="1"/>
  <c r="J787" i="12" s="1"/>
  <c r="AV52" i="12"/>
  <c r="AV67" i="12" s="1"/>
  <c r="J779" i="12" s="1"/>
  <c r="AN52" i="12"/>
  <c r="AN67" i="12" s="1"/>
  <c r="AF52" i="12"/>
  <c r="AF67" i="12" s="1"/>
  <c r="J763" i="12" s="1"/>
  <c r="X52" i="12"/>
  <c r="X67" i="12" s="1"/>
  <c r="J755" i="12" s="1"/>
  <c r="P52" i="12"/>
  <c r="P67" i="12" s="1"/>
  <c r="J747" i="12" s="1"/>
  <c r="H52" i="12"/>
  <c r="H67" i="12" s="1"/>
  <c r="J739" i="12" s="1"/>
  <c r="BY52" i="12"/>
  <c r="BY67" i="12" s="1"/>
  <c r="J808" i="12" s="1"/>
  <c r="BN52" i="12"/>
  <c r="BN67" i="12" s="1"/>
  <c r="J797" i="12" s="1"/>
  <c r="BC52" i="12"/>
  <c r="BC67" i="12" s="1"/>
  <c r="J786" i="12" s="1"/>
  <c r="AS52" i="12"/>
  <c r="AS67" i="12" s="1"/>
  <c r="J776" i="12" s="1"/>
  <c r="AH52" i="12"/>
  <c r="AH67" i="12" s="1"/>
  <c r="J765" i="12" s="1"/>
  <c r="W52" i="12"/>
  <c r="W67" i="12" s="1"/>
  <c r="J754" i="12" s="1"/>
  <c r="M52" i="12"/>
  <c r="M67" i="12" s="1"/>
  <c r="BM52" i="12"/>
  <c r="BM67" i="12" s="1"/>
  <c r="J796" i="12" s="1"/>
  <c r="V52" i="12"/>
  <c r="V67" i="12" s="1"/>
  <c r="BK52" i="12"/>
  <c r="BK67" i="12" s="1"/>
  <c r="J794" i="12" s="1"/>
  <c r="BX52" i="12"/>
  <c r="BX67" i="12" s="1"/>
  <c r="J807" i="12" s="1"/>
  <c r="L52" i="12"/>
  <c r="L67" i="12" s="1"/>
  <c r="J743" i="12" s="1"/>
  <c r="BA52" i="12"/>
  <c r="BA67" i="12" s="1"/>
  <c r="J784" i="12" s="1"/>
  <c r="U52" i="12"/>
  <c r="U67" i="12" s="1"/>
  <c r="BU52" i="12"/>
  <c r="BU67" i="12" s="1"/>
  <c r="J804" i="12" s="1"/>
  <c r="BJ52" i="12"/>
  <c r="BJ67" i="12" s="1"/>
  <c r="AZ52" i="12"/>
  <c r="AZ67" i="12" s="1"/>
  <c r="J783" i="12" s="1"/>
  <c r="AO52" i="12"/>
  <c r="AO67" i="12" s="1"/>
  <c r="J772" i="12" s="1"/>
  <c r="AD52" i="12"/>
  <c r="AD67" i="12" s="1"/>
  <c r="T52" i="12"/>
  <c r="T67" i="12" s="1"/>
  <c r="J751" i="12" s="1"/>
  <c r="I52" i="12"/>
  <c r="I67" i="12" s="1"/>
  <c r="J740" i="12" s="1"/>
  <c r="AT52" i="12"/>
  <c r="AT67" i="12" s="1"/>
  <c r="J777" i="12" s="1"/>
  <c r="AG52" i="12"/>
  <c r="AG67" i="12" s="1"/>
  <c r="J764" i="12" s="1"/>
  <c r="AP52" i="12"/>
  <c r="AP67" i="12" s="1"/>
  <c r="J773" i="12" s="1"/>
  <c r="BS52" i="12"/>
  <c r="BS67" i="12" s="1"/>
  <c r="BI52" i="12"/>
  <c r="BI67" i="12" s="1"/>
  <c r="J792" i="12" s="1"/>
  <c r="AX52" i="12"/>
  <c r="AX67" i="12" s="1"/>
  <c r="J781" i="12" s="1"/>
  <c r="AM52" i="12"/>
  <c r="AM67" i="12" s="1"/>
  <c r="AC52" i="12"/>
  <c r="AC67" i="12" s="1"/>
  <c r="R52" i="12"/>
  <c r="R67" i="12" s="1"/>
  <c r="J749" i="12" s="1"/>
  <c r="G52" i="12"/>
  <c r="G67" i="12" s="1"/>
  <c r="J738" i="12" s="1"/>
  <c r="BP52" i="12"/>
  <c r="BP67" i="12" s="1"/>
  <c r="J799" i="12" s="1"/>
  <c r="N52" i="12"/>
  <c r="N67" i="12" s="1"/>
  <c r="AE52" i="12"/>
  <c r="AE67" i="12" s="1"/>
  <c r="J762" i="12" s="1"/>
  <c r="CC52" i="12"/>
  <c r="CC67" i="12" s="1"/>
  <c r="BR52" i="12"/>
  <c r="BR67" i="12" s="1"/>
  <c r="J801" i="12" s="1"/>
  <c r="BH52" i="12"/>
  <c r="BH67" i="12" s="1"/>
  <c r="AW52" i="12"/>
  <c r="AW67" i="12" s="1"/>
  <c r="AL52" i="12"/>
  <c r="AL67" i="12" s="1"/>
  <c r="J769" i="12" s="1"/>
  <c r="AB52" i="12"/>
  <c r="AB67" i="12" s="1"/>
  <c r="J759" i="12" s="1"/>
  <c r="Q52" i="12"/>
  <c r="Q67" i="12" s="1"/>
  <c r="J748" i="12" s="1"/>
  <c r="F52" i="12"/>
  <c r="F67" i="12" s="1"/>
  <c r="BQ52" i="12"/>
  <c r="BQ67" i="12" s="1"/>
  <c r="J800" i="12" s="1"/>
  <c r="AU52" i="12"/>
  <c r="AU67" i="12" s="1"/>
  <c r="J778" i="12" s="1"/>
  <c r="O52" i="12"/>
  <c r="O67" i="12" s="1"/>
  <c r="J746" i="12" s="1"/>
  <c r="BE52" i="12"/>
  <c r="BE67" i="12" s="1"/>
  <c r="J788" i="12" s="1"/>
  <c r="Y52" i="12"/>
  <c r="Y67" i="12" s="1"/>
  <c r="J756" i="12" s="1"/>
  <c r="D52" i="12"/>
  <c r="D67" i="12" s="1"/>
  <c r="J735" i="12" s="1"/>
  <c r="BB52" i="12"/>
  <c r="BB67" i="12" s="1"/>
  <c r="J785" i="12" s="1"/>
  <c r="J52" i="12"/>
  <c r="J67" i="12" s="1"/>
  <c r="J741" i="12" s="1"/>
  <c r="CA52" i="12"/>
  <c r="CA67" i="12" s="1"/>
  <c r="J810" i="12" s="1"/>
  <c r="BF52" i="12"/>
  <c r="BF67" i="12" s="1"/>
  <c r="J789" i="12" s="1"/>
  <c r="AK52" i="12"/>
  <c r="AK67" i="12" s="1"/>
  <c r="J768" i="12" s="1"/>
  <c r="Z52" i="12"/>
  <c r="Z67" i="12" s="1"/>
  <c r="J757" i="12" s="1"/>
  <c r="E52" i="12"/>
  <c r="E67" i="12" s="1"/>
  <c r="BZ52" i="12"/>
  <c r="BZ67" i="12" s="1"/>
  <c r="AJ52" i="12"/>
  <c r="AJ67" i="12" s="1"/>
  <c r="J767" i="12" s="1"/>
  <c r="AR52" i="12"/>
  <c r="AR67" i="12" s="1"/>
  <c r="J775" i="12" s="1"/>
  <c r="BV52" i="12"/>
  <c r="BV67" i="12" s="1"/>
  <c r="J805" i="12" s="1"/>
  <c r="E746" i="12"/>
  <c r="O71" i="12"/>
  <c r="E743" i="12"/>
  <c r="E774" i="12"/>
  <c r="AQ71" i="12"/>
  <c r="E768" i="12"/>
  <c r="AK71" i="12"/>
  <c r="E796" i="12"/>
  <c r="E807" i="12"/>
  <c r="BX71" i="12"/>
  <c r="E738" i="12"/>
  <c r="E811" i="12"/>
  <c r="CB71" i="12"/>
  <c r="E735" i="12"/>
  <c r="E765" i="12"/>
  <c r="AH71" i="12"/>
  <c r="E776" i="12"/>
  <c r="E798" i="12"/>
  <c r="BO71" i="12"/>
  <c r="E775" i="12"/>
  <c r="E786" i="12"/>
  <c r="BC71" i="12"/>
  <c r="E810" i="12"/>
  <c r="E799" i="12"/>
  <c r="E773" i="12"/>
  <c r="E784" i="12"/>
  <c r="BA71" i="12"/>
  <c r="E787" i="12"/>
  <c r="E756" i="12"/>
  <c r="Y71" i="12"/>
  <c r="E764" i="12"/>
  <c r="AG71" i="12"/>
  <c r="J737" i="12" l="1"/>
  <c r="F71" i="12"/>
  <c r="J793" i="12"/>
  <c r="BJ71" i="12"/>
  <c r="J803" i="12"/>
  <c r="BT71" i="12"/>
  <c r="BF71" i="12"/>
  <c r="C630" i="12"/>
  <c r="C546" i="12"/>
  <c r="C548" i="12"/>
  <c r="C633" i="12"/>
  <c r="C699" i="12"/>
  <c r="C527" i="12"/>
  <c r="C644" i="12"/>
  <c r="C569" i="12"/>
  <c r="L71" i="12"/>
  <c r="J736" i="12"/>
  <c r="E71" i="12"/>
  <c r="J744" i="12"/>
  <c r="M71" i="12"/>
  <c r="R71" i="12"/>
  <c r="AB71" i="12"/>
  <c r="C557" i="12"/>
  <c r="C637" i="12"/>
  <c r="BK71" i="12"/>
  <c r="C645" i="12"/>
  <c r="C570" i="12"/>
  <c r="AL71" i="12"/>
  <c r="J782" i="12"/>
  <c r="AY71" i="12"/>
  <c r="C711" i="12"/>
  <c r="C539" i="12"/>
  <c r="G539" i="12" s="1"/>
  <c r="J780" i="12"/>
  <c r="AW71" i="12"/>
  <c r="J752" i="12"/>
  <c r="U71" i="12"/>
  <c r="C67" i="12"/>
  <c r="CE52" i="12"/>
  <c r="X71" i="12"/>
  <c r="AU71" i="12"/>
  <c r="AX71" i="12"/>
  <c r="J809" i="12"/>
  <c r="BZ71" i="12"/>
  <c r="C688" i="12"/>
  <c r="C516" i="12"/>
  <c r="C674" i="12"/>
  <c r="C502" i="12"/>
  <c r="G502" i="12" s="1"/>
  <c r="C698" i="12"/>
  <c r="C526" i="12"/>
  <c r="AP71" i="12"/>
  <c r="AR71" i="12"/>
  <c r="D71" i="12"/>
  <c r="BM71" i="12"/>
  <c r="C680" i="12"/>
  <c r="C508" i="12"/>
  <c r="J791" i="12"/>
  <c r="BH71" i="12"/>
  <c r="J760" i="12"/>
  <c r="AC71" i="12"/>
  <c r="AF71" i="12"/>
  <c r="BV71" i="12"/>
  <c r="AE71" i="12"/>
  <c r="BI71" i="12"/>
  <c r="BU71" i="12"/>
  <c r="BN71" i="12"/>
  <c r="AO71" i="12"/>
  <c r="J770" i="12"/>
  <c r="AM71" i="12"/>
  <c r="J771" i="12"/>
  <c r="AN71" i="12"/>
  <c r="J71" i="12"/>
  <c r="AI71" i="12"/>
  <c r="C713" i="12"/>
  <c r="C541" i="12"/>
  <c r="C618" i="12"/>
  <c r="C552" i="12"/>
  <c r="C690" i="12"/>
  <c r="C518" i="12"/>
  <c r="BP71" i="12"/>
  <c r="C627" i="12"/>
  <c r="C560" i="12"/>
  <c r="C622" i="12"/>
  <c r="C573" i="12"/>
  <c r="C530" i="12"/>
  <c r="C702" i="12"/>
  <c r="J812" i="12"/>
  <c r="CC71" i="12"/>
  <c r="J761" i="12"/>
  <c r="AD71" i="12"/>
  <c r="T71" i="12"/>
  <c r="K71" i="12"/>
  <c r="S71" i="12"/>
  <c r="BE71" i="12"/>
  <c r="H71" i="12"/>
  <c r="AA71" i="12"/>
  <c r="C681" i="12"/>
  <c r="C509" i="12"/>
  <c r="C623" i="12"/>
  <c r="C562" i="12"/>
  <c r="C682" i="12"/>
  <c r="C510" i="12"/>
  <c r="G510" i="12" s="1"/>
  <c r="BR71" i="12"/>
  <c r="BD71" i="12"/>
  <c r="CA71" i="12"/>
  <c r="AS71" i="12"/>
  <c r="G71" i="12"/>
  <c r="C708" i="12"/>
  <c r="C536" i="12"/>
  <c r="G536" i="12" s="1"/>
  <c r="J745" i="12"/>
  <c r="N71" i="12"/>
  <c r="J802" i="12"/>
  <c r="BS71" i="12"/>
  <c r="J753" i="12"/>
  <c r="V71" i="12"/>
  <c r="BW71" i="12"/>
  <c r="BB71" i="12"/>
  <c r="AZ71" i="12"/>
  <c r="AJ71" i="12"/>
  <c r="Z71" i="12"/>
  <c r="E734" i="12"/>
  <c r="E815" i="12" s="1"/>
  <c r="CE62" i="12"/>
  <c r="C572" i="12" l="1"/>
  <c r="C647" i="12"/>
  <c r="C700" i="12"/>
  <c r="C528" i="12"/>
  <c r="G528" i="12" s="1"/>
  <c r="C712" i="12"/>
  <c r="C540" i="12"/>
  <c r="G540" i="12" s="1"/>
  <c r="C691" i="12"/>
  <c r="C519" i="12"/>
  <c r="C549" i="12"/>
  <c r="C624" i="12"/>
  <c r="C692" i="12"/>
  <c r="C520" i="12"/>
  <c r="C620" i="12"/>
  <c r="C574" i="12"/>
  <c r="C621" i="12"/>
  <c r="C561" i="12"/>
  <c r="C675" i="12"/>
  <c r="C503" i="12"/>
  <c r="G503" i="12" s="1"/>
  <c r="C634" i="12"/>
  <c r="C554" i="12"/>
  <c r="G508" i="12"/>
  <c r="H508" i="12" s="1"/>
  <c r="C689" i="12"/>
  <c r="C517" i="12"/>
  <c r="C551" i="12"/>
  <c r="C629" i="12"/>
  <c r="C564" i="12"/>
  <c r="C639" i="12"/>
  <c r="C677" i="12"/>
  <c r="C505" i="12"/>
  <c r="G505" i="12" s="1"/>
  <c r="C701" i="12"/>
  <c r="C529" i="12"/>
  <c r="C679" i="12"/>
  <c r="C507" i="12"/>
  <c r="G507" i="12" s="1"/>
  <c r="C563" i="12"/>
  <c r="C626" i="12"/>
  <c r="C673" i="12"/>
  <c r="C501" i="12"/>
  <c r="H518" i="12"/>
  <c r="G518" i="12"/>
  <c r="C705" i="12"/>
  <c r="C533" i="12"/>
  <c r="G533" i="12" s="1"/>
  <c r="C696" i="12"/>
  <c r="C524" i="12"/>
  <c r="C625" i="12"/>
  <c r="C544" i="12"/>
  <c r="C693" i="12"/>
  <c r="C521" i="12"/>
  <c r="C565" i="12"/>
  <c r="C640" i="12"/>
  <c r="C566" i="12"/>
  <c r="C641" i="12"/>
  <c r="C545" i="12"/>
  <c r="G545" i="12" s="1"/>
  <c r="C628" i="12"/>
  <c r="C614" i="12"/>
  <c r="C550" i="12"/>
  <c r="C567" i="12"/>
  <c r="C642" i="12"/>
  <c r="C638" i="12"/>
  <c r="C558" i="12"/>
  <c r="G516" i="12"/>
  <c r="H516" i="12"/>
  <c r="J734" i="12"/>
  <c r="J815" i="12" s="1"/>
  <c r="CE67" i="12"/>
  <c r="C683" i="12"/>
  <c r="C511" i="12"/>
  <c r="G527" i="12"/>
  <c r="H527" i="12"/>
  <c r="C547" i="12"/>
  <c r="C632" i="12"/>
  <c r="C684" i="12"/>
  <c r="C512" i="12"/>
  <c r="C704" i="12"/>
  <c r="C532" i="12"/>
  <c r="C697" i="12"/>
  <c r="C525" i="12"/>
  <c r="G525" i="12" s="1"/>
  <c r="C669" i="12"/>
  <c r="C497" i="12"/>
  <c r="C686" i="12"/>
  <c r="C514" i="12"/>
  <c r="C703" i="12"/>
  <c r="C531" i="12"/>
  <c r="G531" i="12" s="1"/>
  <c r="C678" i="12"/>
  <c r="C506" i="12"/>
  <c r="G506" i="12" s="1"/>
  <c r="C555" i="12"/>
  <c r="C617" i="12"/>
  <c r="G530" i="12"/>
  <c r="H530" i="12"/>
  <c r="C568" i="12"/>
  <c r="C643" i="12"/>
  <c r="C676" i="12"/>
  <c r="C504" i="12"/>
  <c r="G504" i="12" s="1"/>
  <c r="C694" i="12"/>
  <c r="C522" i="12"/>
  <c r="C709" i="12"/>
  <c r="C537" i="12"/>
  <c r="G537" i="12" s="1"/>
  <c r="C571" i="12"/>
  <c r="C646" i="12"/>
  <c r="E816" i="12"/>
  <c r="C428" i="12"/>
  <c r="F379" i="12"/>
  <c r="CE71" i="12"/>
  <c r="C716" i="12" s="1"/>
  <c r="C687" i="12"/>
  <c r="C515" i="12"/>
  <c r="C672" i="12"/>
  <c r="C500" i="12"/>
  <c r="C685" i="12"/>
  <c r="C513" i="12"/>
  <c r="C706" i="12"/>
  <c r="C534" i="12"/>
  <c r="G534" i="12" s="1"/>
  <c r="C707" i="12"/>
  <c r="C535" i="12"/>
  <c r="C631" i="12"/>
  <c r="C542" i="12"/>
  <c r="C670" i="12"/>
  <c r="C498" i="12"/>
  <c r="C671" i="12"/>
  <c r="C499" i="12"/>
  <c r="C71" i="12"/>
  <c r="C538" i="12"/>
  <c r="G538" i="12" s="1"/>
  <c r="C710" i="12"/>
  <c r="G509" i="12"/>
  <c r="H509" i="12"/>
  <c r="C695" i="12"/>
  <c r="C523" i="12"/>
  <c r="C619" i="12"/>
  <c r="C559" i="12"/>
  <c r="C553" i="12"/>
  <c r="C636" i="12"/>
  <c r="G526" i="12"/>
  <c r="H526" i="12"/>
  <c r="C616" i="12"/>
  <c r="C543" i="12"/>
  <c r="C635" i="12"/>
  <c r="C556" i="12"/>
  <c r="H546" i="12"/>
  <c r="G546" i="12"/>
  <c r="G499" i="12" l="1"/>
  <c r="H499" i="12"/>
  <c r="G523" i="12"/>
  <c r="H523" i="12"/>
  <c r="G522" i="12"/>
  <c r="H522" i="12"/>
  <c r="G497" i="12"/>
  <c r="H497" i="12"/>
  <c r="G544" i="12"/>
  <c r="H544" i="12"/>
  <c r="H501" i="12"/>
  <c r="G501" i="12"/>
  <c r="C648" i="12"/>
  <c r="M716" i="12" s="1"/>
  <c r="Y816" i="12" s="1"/>
  <c r="D615" i="12"/>
  <c r="G498" i="12"/>
  <c r="H498" i="12" s="1"/>
  <c r="H513" i="12"/>
  <c r="G513" i="12"/>
  <c r="C441" i="12"/>
  <c r="G524" i="12"/>
  <c r="H524" i="12"/>
  <c r="G520" i="12"/>
  <c r="H520" i="12"/>
  <c r="G500" i="12"/>
  <c r="H500" i="12"/>
  <c r="G532" i="12"/>
  <c r="H532" i="12"/>
  <c r="H511" i="12"/>
  <c r="G511" i="12"/>
  <c r="C668" i="12"/>
  <c r="C715" i="12" s="1"/>
  <c r="C496" i="12"/>
  <c r="G535" i="12"/>
  <c r="H535" i="12"/>
  <c r="G515" i="12"/>
  <c r="H515" i="12"/>
  <c r="H514" i="12"/>
  <c r="G514" i="12"/>
  <c r="H512" i="12"/>
  <c r="G512" i="12"/>
  <c r="J816" i="12"/>
  <c r="C433" i="12"/>
  <c r="F384" i="12"/>
  <c r="G550" i="12"/>
  <c r="H550" i="12"/>
  <c r="G521" i="12"/>
  <c r="H521" i="12"/>
  <c r="H529" i="12"/>
  <c r="G529" i="12"/>
  <c r="G517" i="12"/>
  <c r="H517" i="12"/>
  <c r="H519" i="12"/>
  <c r="G519" i="12"/>
  <c r="G496" i="12" l="1"/>
  <c r="H496" i="12" s="1"/>
  <c r="D712" i="12"/>
  <c r="D704" i="12"/>
  <c r="D696" i="12"/>
  <c r="D688" i="12"/>
  <c r="D709" i="12"/>
  <c r="D701" i="12"/>
  <c r="D693" i="12"/>
  <c r="D685" i="12"/>
  <c r="D706" i="12"/>
  <c r="D698" i="12"/>
  <c r="D690" i="12"/>
  <c r="D711" i="12"/>
  <c r="D703" i="12"/>
  <c r="D695" i="12"/>
  <c r="D687" i="12"/>
  <c r="D708" i="12"/>
  <c r="D700" i="12"/>
  <c r="D692" i="12"/>
  <c r="D713" i="12"/>
  <c r="D705" i="12"/>
  <c r="D697" i="12"/>
  <c r="D689" i="12"/>
  <c r="D710" i="12"/>
  <c r="D702" i="12"/>
  <c r="D694" i="12"/>
  <c r="D686" i="12"/>
  <c r="D707" i="12"/>
  <c r="D684" i="12"/>
  <c r="D677" i="12"/>
  <c r="D669" i="12"/>
  <c r="D627" i="12"/>
  <c r="D674" i="12"/>
  <c r="D682" i="12"/>
  <c r="D679" i="12"/>
  <c r="D671" i="12"/>
  <c r="D625" i="12"/>
  <c r="D699" i="12"/>
  <c r="D683" i="12"/>
  <c r="D676" i="12"/>
  <c r="D668" i="12"/>
  <c r="D628" i="12"/>
  <c r="D622" i="12"/>
  <c r="D618" i="12"/>
  <c r="D681" i="12"/>
  <c r="D673" i="12"/>
  <c r="D716" i="12"/>
  <c r="D678" i="12"/>
  <c r="D670" i="12"/>
  <c r="D647" i="12"/>
  <c r="D646" i="12"/>
  <c r="D645" i="12"/>
  <c r="D629" i="12"/>
  <c r="D626" i="12"/>
  <c r="D621" i="12"/>
  <c r="D617" i="12"/>
  <c r="D691" i="12"/>
  <c r="D67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4" i="12"/>
  <c r="D672" i="12"/>
  <c r="D623" i="12"/>
  <c r="D680" i="12"/>
  <c r="D620" i="12"/>
  <c r="D619" i="12"/>
  <c r="D616" i="12"/>
  <c r="E612" i="12" l="1"/>
  <c r="D715" i="12"/>
  <c r="E623" i="12"/>
  <c r="E709" i="12" l="1"/>
  <c r="E701" i="12"/>
  <c r="E693" i="12"/>
  <c r="E685" i="12"/>
  <c r="E706" i="12"/>
  <c r="E698" i="12"/>
  <c r="E690" i="12"/>
  <c r="E711" i="12"/>
  <c r="E703" i="12"/>
  <c r="E695" i="12"/>
  <c r="E687" i="12"/>
  <c r="E708" i="12"/>
  <c r="E700" i="12"/>
  <c r="E692" i="12"/>
  <c r="E684" i="12"/>
  <c r="E713" i="12"/>
  <c r="E705" i="12"/>
  <c r="E697" i="12"/>
  <c r="E689" i="12"/>
  <c r="E710" i="12"/>
  <c r="E702" i="12"/>
  <c r="E694" i="12"/>
  <c r="E686" i="12"/>
  <c r="E716" i="12"/>
  <c r="E707" i="12"/>
  <c r="E699" i="12"/>
  <c r="E691" i="12"/>
  <c r="E683" i="12"/>
  <c r="E674" i="12"/>
  <c r="E712" i="12"/>
  <c r="E682" i="12"/>
  <c r="E679" i="12"/>
  <c r="E671" i="12"/>
  <c r="E688" i="12"/>
  <c r="E676" i="12"/>
  <c r="E668" i="12"/>
  <c r="E628" i="12"/>
  <c r="E681" i="12"/>
  <c r="E673" i="12"/>
  <c r="E704" i="12"/>
  <c r="E678" i="12"/>
  <c r="E670" i="12"/>
  <c r="E647" i="12"/>
  <c r="E646" i="12"/>
  <c r="E645" i="12"/>
  <c r="E629" i="12"/>
  <c r="E626" i="12"/>
  <c r="E67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4" i="12"/>
  <c r="E680" i="12"/>
  <c r="E672" i="12"/>
  <c r="E677" i="12"/>
  <c r="E625" i="12"/>
  <c r="E669" i="12"/>
  <c r="E696" i="12"/>
  <c r="E627" i="12"/>
  <c r="E715" i="12" l="1"/>
  <c r="F624" i="12"/>
  <c r="F706" i="12" l="1"/>
  <c r="F698" i="12"/>
  <c r="F690" i="12"/>
  <c r="F711" i="12"/>
  <c r="F703" i="12"/>
  <c r="F695" i="12"/>
  <c r="F687" i="12"/>
  <c r="F708" i="12"/>
  <c r="F700" i="12"/>
  <c r="F692" i="12"/>
  <c r="F684" i="12"/>
  <c r="F713" i="12"/>
  <c r="F705" i="12"/>
  <c r="F697" i="12"/>
  <c r="F689" i="12"/>
  <c r="F710" i="12"/>
  <c r="F702" i="12"/>
  <c r="F694" i="12"/>
  <c r="F686" i="12"/>
  <c r="F716" i="12"/>
  <c r="F707" i="12"/>
  <c r="F699" i="12"/>
  <c r="F691" i="12"/>
  <c r="F683" i="12"/>
  <c r="F712" i="12"/>
  <c r="F704" i="12"/>
  <c r="F696" i="12"/>
  <c r="F688" i="12"/>
  <c r="F701" i="12"/>
  <c r="F682" i="12"/>
  <c r="F679" i="12"/>
  <c r="F671" i="12"/>
  <c r="F625" i="12"/>
  <c r="F676" i="12"/>
  <c r="F668" i="12"/>
  <c r="F681" i="12"/>
  <c r="F673" i="12"/>
  <c r="F693" i="12"/>
  <c r="F678" i="12"/>
  <c r="F670" i="12"/>
  <c r="F647" i="12"/>
  <c r="F646" i="12"/>
  <c r="F645" i="12"/>
  <c r="F629" i="12"/>
  <c r="F626" i="12"/>
  <c r="F67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709" i="12"/>
  <c r="F680" i="12"/>
  <c r="F672" i="12"/>
  <c r="F685" i="12"/>
  <c r="F677" i="12"/>
  <c r="F669" i="12"/>
  <c r="F627" i="12"/>
  <c r="F674" i="12"/>
  <c r="F628" i="12"/>
  <c r="F715" i="12" l="1"/>
  <c r="G625" i="12"/>
  <c r="G711" i="12" l="1"/>
  <c r="G703" i="12"/>
  <c r="G695" i="12"/>
  <c r="G687" i="12"/>
  <c r="G708" i="12"/>
  <c r="G700" i="12"/>
  <c r="G692" i="12"/>
  <c r="G684" i="12"/>
  <c r="G713" i="12"/>
  <c r="G705" i="12"/>
  <c r="G697" i="12"/>
  <c r="G689" i="12"/>
  <c r="G710" i="12"/>
  <c r="G702" i="12"/>
  <c r="G694" i="12"/>
  <c r="G686" i="12"/>
  <c r="G716" i="12"/>
  <c r="G707" i="12"/>
  <c r="G699" i="12"/>
  <c r="G691" i="12"/>
  <c r="G712" i="12"/>
  <c r="G704" i="12"/>
  <c r="G696" i="12"/>
  <c r="G688" i="12"/>
  <c r="G709" i="12"/>
  <c r="G701" i="12"/>
  <c r="G693" i="12"/>
  <c r="G685" i="12"/>
  <c r="G676" i="12"/>
  <c r="G668" i="12"/>
  <c r="G628" i="12"/>
  <c r="G706" i="12"/>
  <c r="G681" i="12"/>
  <c r="G673" i="12"/>
  <c r="G683" i="12"/>
  <c r="G678" i="12"/>
  <c r="G670" i="12"/>
  <c r="G647" i="12"/>
  <c r="G646" i="12"/>
  <c r="G645" i="12"/>
  <c r="G629" i="12"/>
  <c r="G626" i="12"/>
  <c r="G67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98" i="12"/>
  <c r="G680" i="12"/>
  <c r="G672" i="12"/>
  <c r="G677" i="12"/>
  <c r="G669" i="12"/>
  <c r="G627" i="12"/>
  <c r="G674" i="12"/>
  <c r="G690" i="12"/>
  <c r="G671" i="12"/>
  <c r="G682" i="12"/>
  <c r="G679" i="12"/>
  <c r="H628" i="12" l="1"/>
  <c r="G715" i="12"/>
  <c r="H708" i="12" l="1"/>
  <c r="H700" i="12"/>
  <c r="H692" i="12"/>
  <c r="H684" i="12"/>
  <c r="H713" i="12"/>
  <c r="H705" i="12"/>
  <c r="H697" i="12"/>
  <c r="H689" i="12"/>
  <c r="H710" i="12"/>
  <c r="H702" i="12"/>
  <c r="H694" i="12"/>
  <c r="H686" i="12"/>
  <c r="H716" i="12"/>
  <c r="H707" i="12"/>
  <c r="H699" i="12"/>
  <c r="H691" i="12"/>
  <c r="H683" i="12"/>
  <c r="H712" i="12"/>
  <c r="H704" i="12"/>
  <c r="H696" i="12"/>
  <c r="H688" i="12"/>
  <c r="H709" i="12"/>
  <c r="H701" i="12"/>
  <c r="H693" i="12"/>
  <c r="H685" i="12"/>
  <c r="H706" i="12"/>
  <c r="H698" i="12"/>
  <c r="H690" i="12"/>
  <c r="H682" i="12"/>
  <c r="H695" i="12"/>
  <c r="H681" i="12"/>
  <c r="H673" i="12"/>
  <c r="H678" i="12"/>
  <c r="H670" i="12"/>
  <c r="H647" i="12"/>
  <c r="H646" i="12"/>
  <c r="H645" i="12"/>
  <c r="H711" i="12"/>
  <c r="H67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87" i="12"/>
  <c r="H680" i="12"/>
  <c r="H672" i="12"/>
  <c r="H677" i="12"/>
  <c r="H669" i="12"/>
  <c r="H703" i="12"/>
  <c r="H674" i="12"/>
  <c r="H679" i="12"/>
  <c r="H671" i="12"/>
  <c r="H676" i="12"/>
  <c r="H629" i="12"/>
  <c r="H668" i="12"/>
  <c r="H715" i="12" l="1"/>
  <c r="I629" i="12"/>
  <c r="I713" i="12" l="1"/>
  <c r="I705" i="12"/>
  <c r="I697" i="12"/>
  <c r="I689" i="12"/>
  <c r="I710" i="12"/>
  <c r="I702" i="12"/>
  <c r="I694" i="12"/>
  <c r="I686" i="12"/>
  <c r="I716" i="12"/>
  <c r="I707" i="12"/>
  <c r="I699" i="12"/>
  <c r="I691" i="12"/>
  <c r="I683" i="12"/>
  <c r="I712" i="12"/>
  <c r="I704" i="12"/>
  <c r="I696" i="12"/>
  <c r="I688" i="12"/>
  <c r="I709" i="12"/>
  <c r="I701" i="12"/>
  <c r="I693" i="12"/>
  <c r="I685" i="12"/>
  <c r="I706" i="12"/>
  <c r="I698" i="12"/>
  <c r="I690" i="12"/>
  <c r="I711" i="12"/>
  <c r="I703" i="12"/>
  <c r="I695" i="12"/>
  <c r="I687" i="12"/>
  <c r="I678" i="12"/>
  <c r="I670" i="12"/>
  <c r="I647" i="12"/>
  <c r="I646" i="12"/>
  <c r="I645" i="12"/>
  <c r="I700" i="12"/>
  <c r="I675" i="12"/>
  <c r="I644" i="12"/>
  <c r="I643" i="12"/>
  <c r="I642" i="12"/>
  <c r="I641" i="12"/>
  <c r="I680" i="12"/>
  <c r="I672" i="12"/>
  <c r="I677" i="12"/>
  <c r="I669" i="12"/>
  <c r="I692" i="12"/>
  <c r="I674" i="12"/>
  <c r="I679" i="12"/>
  <c r="I671" i="12"/>
  <c r="I708" i="12"/>
  <c r="I682" i="12"/>
  <c r="I676" i="12"/>
  <c r="I668" i="12"/>
  <c r="I639" i="12"/>
  <c r="I635" i="12"/>
  <c r="I631" i="12"/>
  <c r="I684" i="12"/>
  <c r="I638" i="12"/>
  <c r="I634" i="12"/>
  <c r="I630" i="12"/>
  <c r="I681" i="12"/>
  <c r="I637" i="12"/>
  <c r="I633" i="12"/>
  <c r="I673" i="12"/>
  <c r="I640" i="12"/>
  <c r="I636" i="12"/>
  <c r="I632" i="12"/>
  <c r="I715" i="12" l="1"/>
  <c r="J630" i="12"/>
  <c r="J710" i="12" l="1"/>
  <c r="J702" i="12"/>
  <c r="J694" i="12"/>
  <c r="J686" i="12"/>
  <c r="J716" i="12"/>
  <c r="J707" i="12"/>
  <c r="J699" i="12"/>
  <c r="J691" i="12"/>
  <c r="J683" i="12"/>
  <c r="J712" i="12"/>
  <c r="J704" i="12"/>
  <c r="J696" i="12"/>
  <c r="J688" i="12"/>
  <c r="J709" i="12"/>
  <c r="J701" i="12"/>
  <c r="J693" i="12"/>
  <c r="J685" i="12"/>
  <c r="J706" i="12"/>
  <c r="J698" i="12"/>
  <c r="J690" i="12"/>
  <c r="J711" i="12"/>
  <c r="J703" i="12"/>
  <c r="J695" i="12"/>
  <c r="J687" i="12"/>
  <c r="J708" i="12"/>
  <c r="J700" i="12"/>
  <c r="J692" i="12"/>
  <c r="J684" i="12"/>
  <c r="J689" i="12"/>
  <c r="J67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80" i="12"/>
  <c r="J672" i="12"/>
  <c r="J705" i="12"/>
  <c r="J677" i="12"/>
  <c r="J669" i="12"/>
  <c r="J674" i="12"/>
  <c r="J679" i="12"/>
  <c r="J671" i="12"/>
  <c r="J697" i="12"/>
  <c r="J682" i="12"/>
  <c r="J676" i="12"/>
  <c r="J668" i="12"/>
  <c r="J681" i="12"/>
  <c r="J673" i="12"/>
  <c r="J645" i="12"/>
  <c r="J670" i="12"/>
  <c r="J713" i="12"/>
  <c r="J647" i="12"/>
  <c r="J678" i="12"/>
  <c r="J646" i="12"/>
  <c r="K644" i="12" l="1"/>
  <c r="J715" i="12"/>
  <c r="L647" i="12"/>
  <c r="L712" i="12" l="1"/>
  <c r="L704" i="12"/>
  <c r="L696" i="12"/>
  <c r="L688" i="12"/>
  <c r="L709" i="12"/>
  <c r="M709" i="12" s="1"/>
  <c r="Y775" i="12" s="1"/>
  <c r="L701" i="12"/>
  <c r="L693" i="12"/>
  <c r="L685" i="12"/>
  <c r="M685" i="12" s="1"/>
  <c r="Y751" i="12" s="1"/>
  <c r="L706" i="12"/>
  <c r="L698" i="12"/>
  <c r="L690" i="12"/>
  <c r="L711" i="12"/>
  <c r="L703" i="12"/>
  <c r="M703" i="12" s="1"/>
  <c r="Y769" i="12" s="1"/>
  <c r="L695" i="12"/>
  <c r="L687" i="12"/>
  <c r="L708" i="12"/>
  <c r="M708" i="12" s="1"/>
  <c r="Y774" i="12" s="1"/>
  <c r="L700" i="12"/>
  <c r="L692" i="12"/>
  <c r="L684" i="12"/>
  <c r="L713" i="12"/>
  <c r="L705" i="12"/>
  <c r="M705" i="12" s="1"/>
  <c r="Y771" i="12" s="1"/>
  <c r="L697" i="12"/>
  <c r="L689" i="12"/>
  <c r="L710" i="12"/>
  <c r="M710" i="12" s="1"/>
  <c r="Y776" i="12" s="1"/>
  <c r="L702" i="12"/>
  <c r="L694" i="12"/>
  <c r="L686" i="12"/>
  <c r="L677" i="12"/>
  <c r="L669" i="12"/>
  <c r="M669" i="12" s="1"/>
  <c r="Y735" i="12" s="1"/>
  <c r="L683" i="12"/>
  <c r="M683" i="12" s="1"/>
  <c r="Y749" i="12" s="1"/>
  <c r="L674" i="12"/>
  <c r="L699" i="12"/>
  <c r="M699" i="12" s="1"/>
  <c r="Y765" i="12" s="1"/>
  <c r="L679" i="12"/>
  <c r="L671" i="12"/>
  <c r="L676" i="12"/>
  <c r="L668" i="12"/>
  <c r="L716" i="12"/>
  <c r="L682" i="12"/>
  <c r="L681" i="12"/>
  <c r="M681" i="12" s="1"/>
  <c r="Y747" i="12" s="1"/>
  <c r="L673" i="12"/>
  <c r="M673" i="12" s="1"/>
  <c r="Y739" i="12" s="1"/>
  <c r="L691" i="12"/>
  <c r="L678" i="12"/>
  <c r="L670" i="12"/>
  <c r="L675" i="12"/>
  <c r="L680" i="12"/>
  <c r="L707" i="12"/>
  <c r="M707" i="12" s="1"/>
  <c r="Y773" i="12" s="1"/>
  <c r="L672" i="12"/>
  <c r="K716" i="12"/>
  <c r="K707" i="12"/>
  <c r="K699" i="12"/>
  <c r="K691" i="12"/>
  <c r="K683" i="12"/>
  <c r="K712" i="12"/>
  <c r="K704" i="12"/>
  <c r="K696" i="12"/>
  <c r="K688" i="12"/>
  <c r="K709" i="12"/>
  <c r="K701" i="12"/>
  <c r="K693" i="12"/>
  <c r="K685" i="12"/>
  <c r="K706" i="12"/>
  <c r="K698" i="12"/>
  <c r="K690" i="12"/>
  <c r="K682" i="12"/>
  <c r="K711" i="12"/>
  <c r="K703" i="12"/>
  <c r="K695" i="12"/>
  <c r="K687" i="12"/>
  <c r="K708" i="12"/>
  <c r="K700" i="12"/>
  <c r="K692" i="12"/>
  <c r="K684" i="12"/>
  <c r="K713" i="12"/>
  <c r="K705" i="12"/>
  <c r="K697" i="12"/>
  <c r="K689" i="12"/>
  <c r="K680" i="12"/>
  <c r="K672" i="12"/>
  <c r="K694" i="12"/>
  <c r="K677" i="12"/>
  <c r="K669" i="12"/>
  <c r="K674" i="12"/>
  <c r="K710" i="12"/>
  <c r="K679" i="12"/>
  <c r="K671" i="12"/>
  <c r="K686" i="12"/>
  <c r="K676" i="12"/>
  <c r="K668" i="12"/>
  <c r="K715" i="12" s="1"/>
  <c r="K681" i="12"/>
  <c r="K673" i="12"/>
  <c r="K702" i="12"/>
  <c r="K678" i="12"/>
  <c r="K670" i="12"/>
  <c r="K675" i="12"/>
  <c r="M672" i="12" l="1"/>
  <c r="Y738" i="12" s="1"/>
  <c r="M674" i="12"/>
  <c r="Y740" i="12" s="1"/>
  <c r="M689" i="12"/>
  <c r="Y755" i="12" s="1"/>
  <c r="M687" i="12"/>
  <c r="Y753" i="12" s="1"/>
  <c r="M693" i="12"/>
  <c r="Y759" i="12" s="1"/>
  <c r="M682" i="12"/>
  <c r="Y748" i="12" s="1"/>
  <c r="M697" i="12"/>
  <c r="Y763" i="12" s="1"/>
  <c r="M695" i="12"/>
  <c r="Y761" i="12" s="1"/>
  <c r="M701" i="12"/>
  <c r="Y767" i="12" s="1"/>
  <c r="M675" i="12"/>
  <c r="Y741" i="12" s="1"/>
  <c r="L715" i="12"/>
  <c r="M668" i="12"/>
  <c r="M677" i="12"/>
  <c r="Y743" i="12" s="1"/>
  <c r="M713" i="12"/>
  <c r="Y779" i="12" s="1"/>
  <c r="M711" i="12"/>
  <c r="Y777" i="12" s="1"/>
  <c r="M688" i="12"/>
  <c r="Y754" i="12" s="1"/>
  <c r="M680" i="12"/>
  <c r="Y746" i="12" s="1"/>
  <c r="M670" i="12"/>
  <c r="Y736" i="12" s="1"/>
  <c r="M676" i="12"/>
  <c r="Y742" i="12" s="1"/>
  <c r="M686" i="12"/>
  <c r="Y752" i="12" s="1"/>
  <c r="M684" i="12"/>
  <c r="Y750" i="12" s="1"/>
  <c r="M690" i="12"/>
  <c r="Y756" i="12" s="1"/>
  <c r="M696" i="12"/>
  <c r="Y762" i="12" s="1"/>
  <c r="M678" i="12"/>
  <c r="Y744" i="12" s="1"/>
  <c r="M671" i="12"/>
  <c r="Y737" i="12" s="1"/>
  <c r="M694" i="12"/>
  <c r="Y760" i="12" s="1"/>
  <c r="M692" i="12"/>
  <c r="Y758" i="12" s="1"/>
  <c r="M698" i="12"/>
  <c r="Y764" i="12" s="1"/>
  <c r="M704" i="12"/>
  <c r="Y770" i="12" s="1"/>
  <c r="M691" i="12"/>
  <c r="Y757" i="12" s="1"/>
  <c r="M679" i="12"/>
  <c r="Y745" i="12" s="1"/>
  <c r="M702" i="12"/>
  <c r="Y768" i="12" s="1"/>
  <c r="M700" i="12"/>
  <c r="Y766" i="12" s="1"/>
  <c r="M706" i="12"/>
  <c r="Y772" i="12" s="1"/>
  <c r="M712" i="12"/>
  <c r="Y778" i="12" s="1"/>
  <c r="M715" i="12" l="1"/>
  <c r="Y734" i="12"/>
  <c r="Y815" i="12" s="1"/>
  <c r="AW75" i="1" l="1"/>
  <c r="CC75" i="1"/>
  <c r="O817" i="11" l="1"/>
  <c r="M817" i="11"/>
  <c r="L817" i="11"/>
  <c r="K817" i="11"/>
  <c r="J817" i="11"/>
  <c r="I817" i="11"/>
  <c r="H817" i="11"/>
  <c r="G817" i="11"/>
  <c r="F817" i="11"/>
  <c r="E817" i="11"/>
  <c r="D817" i="11"/>
  <c r="X815" i="11"/>
  <c r="Q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I815" i="11" s="1"/>
  <c r="H735" i="11"/>
  <c r="G735" i="11"/>
  <c r="F735" i="11"/>
  <c r="D735" i="11"/>
  <c r="C735" i="11"/>
  <c r="B735" i="11"/>
  <c r="A735" i="11"/>
  <c r="T734" i="11"/>
  <c r="S734" i="11"/>
  <c r="R734" i="11"/>
  <c r="R815" i="11" s="1"/>
  <c r="Q734" i="11"/>
  <c r="P734" i="11"/>
  <c r="O734" i="11"/>
  <c r="O815" i="11" s="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I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F546" i="11"/>
  <c r="E546" i="11"/>
  <c r="D546" i="11"/>
  <c r="B546" i="11"/>
  <c r="E545" i="11"/>
  <c r="D545" i="11"/>
  <c r="B545" i="11"/>
  <c r="F545" i="11" s="1"/>
  <c r="E544" i="11"/>
  <c r="D544" i="11"/>
  <c r="B544" i="11"/>
  <c r="B543" i="11"/>
  <c r="B542" i="11"/>
  <c r="B541" i="11"/>
  <c r="H540" i="11"/>
  <c r="E540" i="11"/>
  <c r="D540" i="11"/>
  <c r="B540" i="11"/>
  <c r="F540" i="11" s="1"/>
  <c r="E539" i="11"/>
  <c r="D539" i="11"/>
  <c r="B539" i="11"/>
  <c r="H538" i="11"/>
  <c r="F538" i="11"/>
  <c r="E538" i="11"/>
  <c r="D538" i="11"/>
  <c r="B538" i="11"/>
  <c r="H537" i="11"/>
  <c r="F537" i="11"/>
  <c r="E537" i="11"/>
  <c r="D537" i="11"/>
  <c r="B537" i="11"/>
  <c r="F536" i="11"/>
  <c r="E536" i="11"/>
  <c r="D536" i="11"/>
  <c r="B536" i="11"/>
  <c r="H536" i="11" s="1"/>
  <c r="F535" i="11"/>
  <c r="E535" i="11"/>
  <c r="D535" i="11"/>
  <c r="B535" i="11"/>
  <c r="E534" i="11"/>
  <c r="D534" i="11"/>
  <c r="B534" i="11"/>
  <c r="H533" i="11"/>
  <c r="E533" i="11"/>
  <c r="D533" i="11"/>
  <c r="B533" i="11"/>
  <c r="F533" i="11" s="1"/>
  <c r="E532" i="11"/>
  <c r="D532" i="11"/>
  <c r="B532" i="11"/>
  <c r="F532" i="11" s="1"/>
  <c r="F531" i="11"/>
  <c r="E531" i="11"/>
  <c r="D531" i="11"/>
  <c r="B531" i="11"/>
  <c r="H531" i="11" s="1"/>
  <c r="F530" i="11"/>
  <c r="E530" i="11"/>
  <c r="D530" i="11"/>
  <c r="B530" i="11"/>
  <c r="E529" i="11"/>
  <c r="D529" i="11"/>
  <c r="B529" i="11"/>
  <c r="F529" i="11" s="1"/>
  <c r="F528" i="11"/>
  <c r="E528" i="11"/>
  <c r="D528" i="11"/>
  <c r="B528" i="11"/>
  <c r="H528" i="11" s="1"/>
  <c r="F527" i="11"/>
  <c r="E527" i="11"/>
  <c r="D527" i="11"/>
  <c r="B527" i="11"/>
  <c r="E526" i="11"/>
  <c r="D526" i="11"/>
  <c r="B526" i="11"/>
  <c r="E525" i="11"/>
  <c r="D525" i="11"/>
  <c r="B525" i="11"/>
  <c r="F525" i="11" s="1"/>
  <c r="F524" i="11"/>
  <c r="E524" i="11"/>
  <c r="D524" i="11"/>
  <c r="B524" i="11"/>
  <c r="E523" i="11"/>
  <c r="D523" i="11"/>
  <c r="F523" i="11" s="1"/>
  <c r="B523" i="11"/>
  <c r="E522" i="11"/>
  <c r="D522" i="11"/>
  <c r="F522" i="11" s="1"/>
  <c r="B522" i="11"/>
  <c r="B521" i="11"/>
  <c r="E520" i="11"/>
  <c r="D520" i="11"/>
  <c r="B520" i="11"/>
  <c r="F520" i="11" s="1"/>
  <c r="F519" i="11"/>
  <c r="E519" i="11"/>
  <c r="D519" i="11"/>
  <c r="B519" i="11"/>
  <c r="E518" i="11"/>
  <c r="D518" i="11"/>
  <c r="F518" i="11" s="1"/>
  <c r="B518" i="11"/>
  <c r="E517" i="11"/>
  <c r="D517" i="11"/>
  <c r="B517" i="11"/>
  <c r="F517" i="11" s="1"/>
  <c r="E516" i="11"/>
  <c r="D516" i="11"/>
  <c r="F516" i="11" s="1"/>
  <c r="B516" i="11"/>
  <c r="E515" i="11"/>
  <c r="D515" i="11"/>
  <c r="B515" i="11"/>
  <c r="E514" i="11"/>
  <c r="D514" i="11"/>
  <c r="B514" i="11"/>
  <c r="F514" i="11" s="1"/>
  <c r="F513" i="11"/>
  <c r="B513" i="11"/>
  <c r="F512" i="11"/>
  <c r="B512" i="11"/>
  <c r="E511" i="11"/>
  <c r="D511" i="11"/>
  <c r="B511" i="11"/>
  <c r="F511" i="11" s="1"/>
  <c r="H510" i="11"/>
  <c r="E510" i="11"/>
  <c r="D510" i="11"/>
  <c r="B510" i="11"/>
  <c r="F510" i="11" s="1"/>
  <c r="E509" i="11"/>
  <c r="D509" i="11"/>
  <c r="B509" i="11"/>
  <c r="F509" i="11" s="1"/>
  <c r="F508" i="11"/>
  <c r="E508" i="11"/>
  <c r="D508" i="11"/>
  <c r="B508" i="11"/>
  <c r="H507" i="11"/>
  <c r="F507" i="11"/>
  <c r="E507" i="11"/>
  <c r="D507" i="11"/>
  <c r="B507" i="11"/>
  <c r="H506" i="11"/>
  <c r="F506" i="11"/>
  <c r="E506" i="11"/>
  <c r="D506" i="11"/>
  <c r="B506" i="11"/>
  <c r="F505" i="11"/>
  <c r="E505" i="11"/>
  <c r="D505" i="11"/>
  <c r="B505" i="11"/>
  <c r="H505" i="11" s="1"/>
  <c r="E504" i="11"/>
  <c r="D504" i="11"/>
  <c r="B504" i="11"/>
  <c r="H504" i="11" s="1"/>
  <c r="E503" i="11"/>
  <c r="D503" i="11"/>
  <c r="B503" i="11"/>
  <c r="F503" i="11" s="1"/>
  <c r="H502" i="11"/>
  <c r="E502" i="11"/>
  <c r="D502" i="11"/>
  <c r="B502" i="11"/>
  <c r="F502" i="11" s="1"/>
  <c r="E501" i="11"/>
  <c r="D501" i="11"/>
  <c r="B501" i="11"/>
  <c r="F501" i="11" s="1"/>
  <c r="F500" i="11"/>
  <c r="E500" i="11"/>
  <c r="D500" i="11"/>
  <c r="B500" i="11"/>
  <c r="E499" i="11"/>
  <c r="D499" i="11"/>
  <c r="F499" i="11" s="1"/>
  <c r="B499" i="11"/>
  <c r="F498" i="11"/>
  <c r="E498" i="11"/>
  <c r="D498" i="11"/>
  <c r="B498" i="11"/>
  <c r="F497" i="11"/>
  <c r="E497" i="11"/>
  <c r="D497" i="11"/>
  <c r="B497" i="1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5" i="11"/>
  <c r="C474" i="11"/>
  <c r="B474" i="11"/>
  <c r="B473" i="11"/>
  <c r="B472" i="11"/>
  <c r="B471" i="11"/>
  <c r="C470" i="11"/>
  <c r="B470" i="11"/>
  <c r="B469" i="11"/>
  <c r="B468" i="11"/>
  <c r="D464" i="11"/>
  <c r="B464" i="11"/>
  <c r="C463" i="11"/>
  <c r="B463" i="11"/>
  <c r="C459" i="11"/>
  <c r="B459" i="11"/>
  <c r="B458" i="11"/>
  <c r="B455" i="11"/>
  <c r="B454" i="11"/>
  <c r="B453" i="11"/>
  <c r="C448" i="11"/>
  <c r="C447" i="11"/>
  <c r="C446" i="11"/>
  <c r="C445" i="11"/>
  <c r="C444" i="11"/>
  <c r="C439" i="11"/>
  <c r="B439" i="11"/>
  <c r="C438" i="11"/>
  <c r="B438" i="11"/>
  <c r="D437" i="11"/>
  <c r="B437" i="11"/>
  <c r="B436" i="11"/>
  <c r="B435" i="11"/>
  <c r="C434" i="11"/>
  <c r="B434" i="11"/>
  <c r="B433" i="11"/>
  <c r="B432" i="11"/>
  <c r="B431" i="11"/>
  <c r="B430" i="11"/>
  <c r="B429" i="11"/>
  <c r="D428" i="11"/>
  <c r="B428" i="11"/>
  <c r="B427" i="11"/>
  <c r="D424" i="11"/>
  <c r="B424" i="11"/>
  <c r="B423" i="11"/>
  <c r="D421" i="11"/>
  <c r="C421" i="11"/>
  <c r="B421" i="11"/>
  <c r="C420" i="11"/>
  <c r="B420" i="11"/>
  <c r="D418" i="11"/>
  <c r="B418" i="11"/>
  <c r="B417" i="11"/>
  <c r="D415" i="11"/>
  <c r="B415" i="11"/>
  <c r="B414" i="11"/>
  <c r="A412" i="11"/>
  <c r="D390" i="11"/>
  <c r="B441" i="11" s="1"/>
  <c r="D372" i="11"/>
  <c r="D367" i="11"/>
  <c r="D361" i="11"/>
  <c r="D330" i="11"/>
  <c r="D329" i="11"/>
  <c r="D328" i="11"/>
  <c r="D319" i="11"/>
  <c r="D314" i="11"/>
  <c r="D339" i="11" s="1"/>
  <c r="C482" i="11" s="1"/>
  <c r="D290" i="11"/>
  <c r="D283" i="11"/>
  <c r="D277" i="11"/>
  <c r="D292" i="11" s="1"/>
  <c r="D341" i="11" s="1"/>
  <c r="C481" i="11" s="1"/>
  <c r="D275" i="11"/>
  <c r="B476" i="11" s="1"/>
  <c r="D265" i="11"/>
  <c r="D260" i="11"/>
  <c r="D242" i="11"/>
  <c r="B448" i="11" s="1"/>
  <c r="D240" i="11"/>
  <c r="B447" i="11" s="1"/>
  <c r="D236" i="11"/>
  <c r="B446" i="11" s="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E204" i="11"/>
  <c r="C476" i="11" s="1"/>
  <c r="D204" i="11"/>
  <c r="C204" i="11"/>
  <c r="B204" i="11"/>
  <c r="E203" i="11"/>
  <c r="C475" i="11" s="1"/>
  <c r="E202" i="11"/>
  <c r="E201" i="11"/>
  <c r="E200" i="11"/>
  <c r="C473" i="11" s="1"/>
  <c r="E199" i="11"/>
  <c r="C472" i="11" s="1"/>
  <c r="E198" i="11"/>
  <c r="C471" i="11" s="1"/>
  <c r="E197" i="11"/>
  <c r="E196" i="11"/>
  <c r="C469" i="11" s="1"/>
  <c r="E195" i="11"/>
  <c r="C468" i="11" s="1"/>
  <c r="D190" i="11"/>
  <c r="D186" i="11"/>
  <c r="D436" i="11" s="1"/>
  <c r="D181" i="11"/>
  <c r="D177" i="11"/>
  <c r="D434" i="11" s="1"/>
  <c r="D173" i="11"/>
  <c r="E154" i="11"/>
  <c r="E153" i="11"/>
  <c r="E152" i="11"/>
  <c r="E151" i="11"/>
  <c r="E150" i="11"/>
  <c r="E148" i="11"/>
  <c r="E147" i="11"/>
  <c r="D463" i="11" s="1"/>
  <c r="D465" i="11" s="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C414" i="11" s="1"/>
  <c r="E127" i="11"/>
  <c r="CE80" i="11"/>
  <c r="CF79" i="11"/>
  <c r="CE79" i="11"/>
  <c r="CE78" i="11"/>
  <c r="R816" i="11" s="1"/>
  <c r="CE77" i="1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CE74" i="11"/>
  <c r="C464" i="11" s="1"/>
  <c r="CE73" i="11"/>
  <c r="O816" i="11" s="1"/>
  <c r="CD71" i="11"/>
  <c r="C575" i="11" s="1"/>
  <c r="CE70" i="11"/>
  <c r="CE69" i="11"/>
  <c r="L816" i="11" s="1"/>
  <c r="CE68" i="11"/>
  <c r="K816" i="11" s="1"/>
  <c r="CE66" i="11"/>
  <c r="I816" i="11" s="1"/>
  <c r="CE65" i="11"/>
  <c r="CE64" i="11"/>
  <c r="CE63" i="11"/>
  <c r="BZ62" i="11"/>
  <c r="BP62" i="11"/>
  <c r="BJ62" i="11"/>
  <c r="BF62" i="11"/>
  <c r="AT62" i="11"/>
  <c r="T62" i="11"/>
  <c r="K62" i="11"/>
  <c r="E742" i="11" s="1"/>
  <c r="D62" i="11"/>
  <c r="CE61" i="11"/>
  <c r="D816" i="11" s="1"/>
  <c r="CE60" i="11"/>
  <c r="B53" i="11"/>
  <c r="CE51" i="11"/>
  <c r="B49" i="11"/>
  <c r="CB48" i="11"/>
  <c r="CB62" i="11" s="1"/>
  <c r="CA48" i="11"/>
  <c r="CA62" i="11" s="1"/>
  <c r="BZ48" i="11"/>
  <c r="BX48" i="11"/>
  <c r="BX62" i="11" s="1"/>
  <c r="E807" i="11" s="1"/>
  <c r="BW48" i="11"/>
  <c r="BW62" i="11" s="1"/>
  <c r="BV48" i="11"/>
  <c r="BV62" i="11" s="1"/>
  <c r="BT48" i="11"/>
  <c r="BT62" i="11" s="1"/>
  <c r="BS48" i="11"/>
  <c r="BS62" i="11" s="1"/>
  <c r="BR48" i="11"/>
  <c r="BR62" i="11" s="1"/>
  <c r="E801" i="11" s="1"/>
  <c r="BP48" i="11"/>
  <c r="BO48" i="11"/>
  <c r="BO62" i="11" s="1"/>
  <c r="BN48" i="11"/>
  <c r="BN62" i="11" s="1"/>
  <c r="E797" i="11" s="1"/>
  <c r="BL48" i="11"/>
  <c r="BL62" i="11" s="1"/>
  <c r="BK48" i="11"/>
  <c r="BK62" i="11" s="1"/>
  <c r="E794" i="11" s="1"/>
  <c r="BJ48" i="11"/>
  <c r="BH48" i="11"/>
  <c r="BH62" i="11" s="1"/>
  <c r="E791" i="11" s="1"/>
  <c r="BG48" i="11"/>
  <c r="BG62" i="11" s="1"/>
  <c r="BF48" i="11"/>
  <c r="BD48" i="11"/>
  <c r="BD62" i="11" s="1"/>
  <c r="BC48" i="11"/>
  <c r="BC62" i="11" s="1"/>
  <c r="BB48" i="11"/>
  <c r="BB62" i="11" s="1"/>
  <c r="E785" i="11" s="1"/>
  <c r="AZ48" i="11"/>
  <c r="AZ62" i="11" s="1"/>
  <c r="AY48" i="11"/>
  <c r="AY62" i="11" s="1"/>
  <c r="AX48" i="11"/>
  <c r="AX62" i="11" s="1"/>
  <c r="E781" i="11" s="1"/>
  <c r="AV48" i="11"/>
  <c r="AV62" i="11" s="1"/>
  <c r="AU48" i="11"/>
  <c r="AU62" i="11" s="1"/>
  <c r="AT48" i="11"/>
  <c r="AR48" i="11"/>
  <c r="AR62" i="11" s="1"/>
  <c r="E775" i="11" s="1"/>
  <c r="AQ48" i="11"/>
  <c r="AQ62" i="11" s="1"/>
  <c r="AP48" i="11"/>
  <c r="AP62" i="11" s="1"/>
  <c r="AN48" i="11"/>
  <c r="AN62" i="11" s="1"/>
  <c r="AM48" i="11"/>
  <c r="AM62" i="11" s="1"/>
  <c r="AL48" i="11"/>
  <c r="AL62" i="11" s="1"/>
  <c r="AJ48" i="11"/>
  <c r="AJ62" i="11" s="1"/>
  <c r="AI48" i="11"/>
  <c r="AI62" i="11" s="1"/>
  <c r="AH48" i="11"/>
  <c r="AH62" i="11" s="1"/>
  <c r="E765" i="11" s="1"/>
  <c r="AF48" i="11"/>
  <c r="AF62" i="11" s="1"/>
  <c r="AE48" i="11"/>
  <c r="AE62" i="11" s="1"/>
  <c r="E762" i="11" s="1"/>
  <c r="AD48" i="11"/>
  <c r="AD62" i="11" s="1"/>
  <c r="AB48" i="11"/>
  <c r="AB62" i="11" s="1"/>
  <c r="AA48" i="11"/>
  <c r="AA62" i="11" s="1"/>
  <c r="Z48" i="11"/>
  <c r="Z62" i="11" s="1"/>
  <c r="X48" i="11"/>
  <c r="X62" i="11" s="1"/>
  <c r="W48" i="11"/>
  <c r="W62" i="11" s="1"/>
  <c r="V48" i="11"/>
  <c r="V62" i="11" s="1"/>
  <c r="E753" i="11" s="1"/>
  <c r="T48" i="11"/>
  <c r="S48" i="11"/>
  <c r="S62" i="11" s="1"/>
  <c r="R48" i="11"/>
  <c r="R62" i="11" s="1"/>
  <c r="P48" i="11"/>
  <c r="P62" i="11" s="1"/>
  <c r="O48" i="11"/>
  <c r="O62" i="11" s="1"/>
  <c r="N48" i="11"/>
  <c r="N62" i="11" s="1"/>
  <c r="L48" i="11"/>
  <c r="L62" i="11" s="1"/>
  <c r="E743" i="11" s="1"/>
  <c r="K48" i="11"/>
  <c r="J48" i="11"/>
  <c r="J62" i="11" s="1"/>
  <c r="H48" i="11"/>
  <c r="H62" i="11" s="1"/>
  <c r="G48" i="11"/>
  <c r="G62" i="11" s="1"/>
  <c r="F48" i="11"/>
  <c r="F62" i="11" s="1"/>
  <c r="D48" i="11"/>
  <c r="C48" i="11"/>
  <c r="C62" i="11" s="1"/>
  <c r="CE47" i="11"/>
  <c r="E741" i="11" l="1"/>
  <c r="E737" i="11"/>
  <c r="E790" i="11"/>
  <c r="E761" i="11"/>
  <c r="E783" i="11"/>
  <c r="E774" i="11"/>
  <c r="E773" i="11"/>
  <c r="E805" i="11"/>
  <c r="E806" i="11"/>
  <c r="E745" i="11"/>
  <c r="E757" i="11"/>
  <c r="E758" i="11"/>
  <c r="E767" i="11"/>
  <c r="E769" i="11"/>
  <c r="E749" i="11"/>
  <c r="E759" i="11"/>
  <c r="E809" i="11"/>
  <c r="P816" i="11"/>
  <c r="D612" i="11"/>
  <c r="E739" i="11"/>
  <c r="E750" i="11"/>
  <c r="E771" i="11"/>
  <c r="E782" i="11"/>
  <c r="E803" i="11"/>
  <c r="M816" i="11"/>
  <c r="C458" i="11"/>
  <c r="CF76" i="11"/>
  <c r="BN52" i="11" s="1"/>
  <c r="BN67" i="11" s="1"/>
  <c r="D438" i="11"/>
  <c r="D435" i="11"/>
  <c r="E217" i="11"/>
  <c r="C478" i="11" s="1"/>
  <c r="E751" i="11"/>
  <c r="X52" i="11"/>
  <c r="X67" i="11" s="1"/>
  <c r="J755" i="11" s="1"/>
  <c r="BZ52" i="11"/>
  <c r="BZ67" i="11" s="1"/>
  <c r="J809" i="11" s="1"/>
  <c r="E793" i="11"/>
  <c r="N734" i="11"/>
  <c r="N815" i="11" s="1"/>
  <c r="CE75" i="11"/>
  <c r="E802" i="11"/>
  <c r="E735" i="11"/>
  <c r="E789" i="11"/>
  <c r="E763" i="11"/>
  <c r="E795" i="11"/>
  <c r="AJ52" i="11"/>
  <c r="AJ67" i="11" s="1"/>
  <c r="J767" i="11" s="1"/>
  <c r="G816" i="11"/>
  <c r="F612" i="11"/>
  <c r="C430" i="11"/>
  <c r="B444" i="11"/>
  <c r="E738" i="11"/>
  <c r="E777" i="11"/>
  <c r="E754" i="11"/>
  <c r="BK52" i="11"/>
  <c r="BK67" i="11" s="1"/>
  <c r="J794" i="11" s="1"/>
  <c r="H816" i="11"/>
  <c r="C431" i="11"/>
  <c r="E734" i="11"/>
  <c r="E755" i="11"/>
  <c r="E766" i="11"/>
  <c r="E787" i="11"/>
  <c r="E798" i="11"/>
  <c r="Q52" i="11"/>
  <c r="Q67" i="11" s="1"/>
  <c r="J748" i="11" s="1"/>
  <c r="AB52" i="11"/>
  <c r="AB67" i="11" s="1"/>
  <c r="J759" i="11" s="1"/>
  <c r="BP52" i="11"/>
  <c r="BP67" i="11" s="1"/>
  <c r="J799" i="11" s="1"/>
  <c r="N817" i="11"/>
  <c r="D368" i="11"/>
  <c r="D373" i="11" s="1"/>
  <c r="D391" i="11" s="1"/>
  <c r="D393" i="11" s="1"/>
  <c r="D396" i="11" s="1"/>
  <c r="B465" i="11"/>
  <c r="E746" i="11"/>
  <c r="E778" i="11"/>
  <c r="E810" i="11"/>
  <c r="R52" i="11"/>
  <c r="R67" i="11" s="1"/>
  <c r="J749" i="11" s="1"/>
  <c r="AC52" i="11"/>
  <c r="AC67" i="11" s="1"/>
  <c r="J760" i="11" s="1"/>
  <c r="BQ52" i="11"/>
  <c r="BQ67" i="11" s="1"/>
  <c r="J800" i="11" s="1"/>
  <c r="BI730" i="11"/>
  <c r="C816" i="11"/>
  <c r="H612" i="11"/>
  <c r="E786" i="11"/>
  <c r="CB52" i="11"/>
  <c r="CB67" i="11" s="1"/>
  <c r="J811" i="11" s="1"/>
  <c r="E799" i="11"/>
  <c r="E747" i="11"/>
  <c r="E779" i="11"/>
  <c r="E811" i="11"/>
  <c r="CB71" i="11"/>
  <c r="AD52" i="11"/>
  <c r="AD67" i="11" s="1"/>
  <c r="J761" i="11" s="1"/>
  <c r="AP52" i="11"/>
  <c r="AP67" i="11" s="1"/>
  <c r="J773" i="11" s="1"/>
  <c r="E770" i="11"/>
  <c r="C427" i="11"/>
  <c r="I48" i="11"/>
  <c r="I62" i="11" s="1"/>
  <c r="Q48" i="11"/>
  <c r="Q62" i="11" s="1"/>
  <c r="Y48" i="11"/>
  <c r="Y62" i="11" s="1"/>
  <c r="AG48" i="11"/>
  <c r="AG62" i="11" s="1"/>
  <c r="AO48" i="11"/>
  <c r="AO62" i="11" s="1"/>
  <c r="AW48" i="11"/>
  <c r="AW62" i="11" s="1"/>
  <c r="BE48" i="11"/>
  <c r="BE62" i="11" s="1"/>
  <c r="BM48" i="11"/>
  <c r="BM62" i="11" s="1"/>
  <c r="BU48" i="11"/>
  <c r="BU62" i="11" s="1"/>
  <c r="CC48" i="11"/>
  <c r="CC62" i="11" s="1"/>
  <c r="F504" i="11"/>
  <c r="H525" i="11"/>
  <c r="F544" i="11"/>
  <c r="S816" i="11"/>
  <c r="J612" i="11"/>
  <c r="C432" i="11"/>
  <c r="F526" i="11"/>
  <c r="T816" i="11"/>
  <c r="L612" i="11"/>
  <c r="B440" i="11"/>
  <c r="H503" i="11"/>
  <c r="F515" i="11"/>
  <c r="H534" i="11"/>
  <c r="F534" i="11"/>
  <c r="E48" i="11"/>
  <c r="M48" i="11"/>
  <c r="M62" i="11" s="1"/>
  <c r="U48" i="11"/>
  <c r="U62" i="11" s="1"/>
  <c r="AC48" i="11"/>
  <c r="AC62" i="11" s="1"/>
  <c r="AK48" i="11"/>
  <c r="AK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F816" i="11"/>
  <c r="C429" i="11"/>
  <c r="H539" i="11"/>
  <c r="F539" i="11"/>
  <c r="Q816" i="11"/>
  <c r="G612" i="11"/>
  <c r="CF77" i="11"/>
  <c r="F521" i="11"/>
  <c r="C440" i="11"/>
  <c r="H545" i="11"/>
  <c r="K815" i="11"/>
  <c r="S815" i="11"/>
  <c r="L815" i="11"/>
  <c r="T815" i="11"/>
  <c r="C815" i="11"/>
  <c r="M815" i="11"/>
  <c r="D815" i="11"/>
  <c r="F815" i="11"/>
  <c r="G815" i="11"/>
  <c r="P815" i="11"/>
  <c r="H815" i="11"/>
  <c r="E127" i="10"/>
  <c r="J797" i="11" l="1"/>
  <c r="BN71" i="11"/>
  <c r="E792" i="11"/>
  <c r="E772" i="11"/>
  <c r="E776" i="11"/>
  <c r="E764" i="11"/>
  <c r="BR52" i="11"/>
  <c r="BR67" i="11" s="1"/>
  <c r="AZ52" i="11"/>
  <c r="AZ67" i="11" s="1"/>
  <c r="AX52" i="11"/>
  <c r="AX67" i="11" s="1"/>
  <c r="BJ52" i="11"/>
  <c r="BJ67" i="11" s="1"/>
  <c r="N816" i="11"/>
  <c r="K612" i="11"/>
  <c r="C465" i="11"/>
  <c r="AT52" i="11"/>
  <c r="AT67" i="11" s="1"/>
  <c r="BU52" i="11"/>
  <c r="BU67" i="11" s="1"/>
  <c r="J804" i="11" s="1"/>
  <c r="G52" i="11"/>
  <c r="G67" i="11" s="1"/>
  <c r="BY52" i="11"/>
  <c r="BY67" i="11" s="1"/>
  <c r="J808" i="11" s="1"/>
  <c r="AY52" i="11"/>
  <c r="AY67" i="11" s="1"/>
  <c r="BF52" i="11"/>
  <c r="BF67" i="11" s="1"/>
  <c r="E768" i="11"/>
  <c r="AK71" i="11"/>
  <c r="E756" i="11"/>
  <c r="BA52" i="11"/>
  <c r="BA67" i="11" s="1"/>
  <c r="J784" i="11" s="1"/>
  <c r="AO52" i="11"/>
  <c r="AO67" i="11" s="1"/>
  <c r="J772" i="11" s="1"/>
  <c r="AN52" i="11"/>
  <c r="AN67" i="11" s="1"/>
  <c r="AV52" i="11"/>
  <c r="AV67" i="11" s="1"/>
  <c r="AH52" i="11"/>
  <c r="AH67" i="11" s="1"/>
  <c r="BE52" i="11"/>
  <c r="BE67" i="11" s="1"/>
  <c r="J788" i="11" s="1"/>
  <c r="O52" i="11"/>
  <c r="O67" i="11" s="1"/>
  <c r="BI52" i="11"/>
  <c r="BI67" i="11" s="1"/>
  <c r="J792" i="11" s="1"/>
  <c r="AB71" i="11"/>
  <c r="AD71" i="11"/>
  <c r="BK71" i="11"/>
  <c r="BD52" i="11"/>
  <c r="BD67" i="11" s="1"/>
  <c r="AK52" i="11"/>
  <c r="AK67" i="11" s="1"/>
  <c r="J768" i="11" s="1"/>
  <c r="E52" i="11"/>
  <c r="E67" i="11" s="1"/>
  <c r="J736" i="11" s="1"/>
  <c r="Z52" i="11"/>
  <c r="Z67" i="11" s="1"/>
  <c r="AW52" i="11"/>
  <c r="AW67" i="11" s="1"/>
  <c r="J780" i="11" s="1"/>
  <c r="P52" i="11"/>
  <c r="P67" i="11" s="1"/>
  <c r="AF52" i="11"/>
  <c r="AF67" i="11" s="1"/>
  <c r="J52" i="11"/>
  <c r="J67" i="11" s="1"/>
  <c r="BT52" i="11"/>
  <c r="BT67" i="11" s="1"/>
  <c r="AR52" i="11"/>
  <c r="AR67" i="11" s="1"/>
  <c r="U52" i="11"/>
  <c r="U67" i="11" s="1"/>
  <c r="J752" i="11" s="1"/>
  <c r="AS52" i="11"/>
  <c r="AS67" i="11" s="1"/>
  <c r="J776" i="11" s="1"/>
  <c r="W52" i="11"/>
  <c r="W67" i="11" s="1"/>
  <c r="C52" i="11"/>
  <c r="BS52" i="11"/>
  <c r="BS67" i="11" s="1"/>
  <c r="BV52" i="11"/>
  <c r="BV67" i="11" s="1"/>
  <c r="E748" i="11"/>
  <c r="Q71" i="11"/>
  <c r="E740" i="11"/>
  <c r="I71" i="11"/>
  <c r="Y52" i="11"/>
  <c r="Y67" i="11" s="1"/>
  <c r="J756" i="11" s="1"/>
  <c r="AE52" i="11"/>
  <c r="AE67" i="11" s="1"/>
  <c r="K52" i="11"/>
  <c r="K67" i="11" s="1"/>
  <c r="CC52" i="11"/>
  <c r="CC67" i="11" s="1"/>
  <c r="J812" i="11" s="1"/>
  <c r="BG52" i="11"/>
  <c r="BG67" i="11" s="1"/>
  <c r="R71" i="11"/>
  <c r="AP71" i="11"/>
  <c r="E812" i="11"/>
  <c r="CC71" i="11"/>
  <c r="E752" i="11"/>
  <c r="E804" i="11"/>
  <c r="BU71" i="11"/>
  <c r="X71" i="11"/>
  <c r="AG52" i="11"/>
  <c r="AG67" i="11" s="1"/>
  <c r="J764" i="11" s="1"/>
  <c r="E744" i="11"/>
  <c r="M71" i="11"/>
  <c r="H52" i="11"/>
  <c r="H67" i="11" s="1"/>
  <c r="M52" i="11"/>
  <c r="M67" i="11" s="1"/>
  <c r="J744" i="11" s="1"/>
  <c r="E808" i="11"/>
  <c r="BY71" i="11"/>
  <c r="E796" i="11"/>
  <c r="T52" i="11"/>
  <c r="T67" i="11" s="1"/>
  <c r="F52" i="11"/>
  <c r="F67" i="11" s="1"/>
  <c r="N52" i="11"/>
  <c r="N67" i="11" s="1"/>
  <c r="V52" i="11"/>
  <c r="V67" i="11" s="1"/>
  <c r="AM52" i="11"/>
  <c r="AM67" i="11" s="1"/>
  <c r="S52" i="11"/>
  <c r="S67" i="11" s="1"/>
  <c r="AL52" i="11"/>
  <c r="AL67" i="11" s="1"/>
  <c r="BO52" i="11"/>
  <c r="BO67" i="11" s="1"/>
  <c r="E800" i="11"/>
  <c r="BQ71" i="11"/>
  <c r="CE48" i="11"/>
  <c r="E62" i="11"/>
  <c r="E788" i="11"/>
  <c r="I52" i="11"/>
  <c r="I67" i="11" s="1"/>
  <c r="J740" i="11" s="1"/>
  <c r="BP71" i="11"/>
  <c r="D52" i="11"/>
  <c r="D67" i="11" s="1"/>
  <c r="L52" i="11"/>
  <c r="L67" i="11" s="1"/>
  <c r="AU52" i="11"/>
  <c r="AU67" i="11" s="1"/>
  <c r="AA52" i="11"/>
  <c r="AA67" i="11" s="1"/>
  <c r="BB52" i="11"/>
  <c r="BB67" i="11" s="1"/>
  <c r="BW52" i="11"/>
  <c r="BW67" i="11" s="1"/>
  <c r="C573" i="11"/>
  <c r="C622" i="11"/>
  <c r="BC52" i="11"/>
  <c r="BC67" i="11" s="1"/>
  <c r="AI52" i="11"/>
  <c r="AI67" i="11" s="1"/>
  <c r="BL52" i="11"/>
  <c r="BL67" i="11" s="1"/>
  <c r="E780" i="11"/>
  <c r="AW71" i="11"/>
  <c r="BH52" i="11"/>
  <c r="BH67" i="11" s="1"/>
  <c r="BM52" i="11"/>
  <c r="BM67" i="11" s="1"/>
  <c r="J796" i="11" s="1"/>
  <c r="AQ52" i="11"/>
  <c r="AQ67" i="11" s="1"/>
  <c r="BX52" i="11"/>
  <c r="BX67" i="11" s="1"/>
  <c r="BZ71" i="11"/>
  <c r="AJ71" i="11"/>
  <c r="E760" i="11"/>
  <c r="AC71" i="11"/>
  <c r="E784" i="11"/>
  <c r="BA71" i="11"/>
  <c r="CA52" i="11"/>
  <c r="CA67" i="11" s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F546" i="10"/>
  <c r="E546" i="10"/>
  <c r="F545" i="10"/>
  <c r="E545" i="10"/>
  <c r="H545" i="10"/>
  <c r="F544" i="10"/>
  <c r="E544" i="10"/>
  <c r="F540" i="10"/>
  <c r="E540" i="10"/>
  <c r="H540" i="10"/>
  <c r="H539" i="10"/>
  <c r="E539" i="10"/>
  <c r="F539" i="10"/>
  <c r="H538" i="10"/>
  <c r="F538" i="10"/>
  <c r="E538" i="10"/>
  <c r="H537" i="10"/>
  <c r="F537" i="10"/>
  <c r="E537" i="10"/>
  <c r="E536" i="10"/>
  <c r="F535" i="10"/>
  <c r="E535" i="10"/>
  <c r="E534" i="10"/>
  <c r="F534" i="10"/>
  <c r="E533" i="10"/>
  <c r="E532" i="10"/>
  <c r="F532" i="10"/>
  <c r="E531" i="10"/>
  <c r="F531" i="10"/>
  <c r="F530" i="10"/>
  <c r="E530" i="10"/>
  <c r="F529" i="10"/>
  <c r="E529" i="10"/>
  <c r="F528" i="10"/>
  <c r="E528" i="10"/>
  <c r="H528" i="10"/>
  <c r="F527" i="10"/>
  <c r="E527" i="10"/>
  <c r="E526" i="10"/>
  <c r="F526" i="10"/>
  <c r="E525" i="10"/>
  <c r="F524" i="10"/>
  <c r="E524" i="10"/>
  <c r="E523" i="10"/>
  <c r="F523" i="10"/>
  <c r="H522" i="10"/>
  <c r="F522" i="10"/>
  <c r="E522" i="10"/>
  <c r="F521" i="10"/>
  <c r="E520" i="10"/>
  <c r="F520" i="10"/>
  <c r="E519" i="10"/>
  <c r="F518" i="10"/>
  <c r="E518" i="10"/>
  <c r="E517" i="10"/>
  <c r="F517" i="10"/>
  <c r="F516" i="10"/>
  <c r="E516" i="10"/>
  <c r="F515" i="10"/>
  <c r="E515" i="10"/>
  <c r="E514" i="10"/>
  <c r="F513" i="10"/>
  <c r="F512" i="10"/>
  <c r="F511" i="10"/>
  <c r="E511" i="10"/>
  <c r="E510" i="10"/>
  <c r="H510" i="10"/>
  <c r="E509" i="10"/>
  <c r="F509" i="10"/>
  <c r="E508" i="10"/>
  <c r="E507" i="10"/>
  <c r="H506" i="10"/>
  <c r="E506" i="10"/>
  <c r="F506" i="10"/>
  <c r="H505" i="10"/>
  <c r="E505" i="10"/>
  <c r="F505" i="10"/>
  <c r="H504" i="10"/>
  <c r="F504" i="10"/>
  <c r="E504" i="10"/>
  <c r="H503" i="10"/>
  <c r="F503" i="10"/>
  <c r="E503" i="10"/>
  <c r="E502" i="10"/>
  <c r="H502" i="10"/>
  <c r="E501" i="10"/>
  <c r="F501" i="10"/>
  <c r="E500" i="10"/>
  <c r="E499" i="10"/>
  <c r="F498" i="10"/>
  <c r="E498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CE80" i="10"/>
  <c r="T816" i="10" s="1"/>
  <c r="CF79" i="10"/>
  <c r="CE79" i="10"/>
  <c r="CE78" i="10"/>
  <c r="CE77" i="10"/>
  <c r="CE76" i="10"/>
  <c r="D612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C458" i="10" s="1"/>
  <c r="CE69" i="10"/>
  <c r="CE68" i="10"/>
  <c r="CC66" i="10"/>
  <c r="I812" i="10" s="1"/>
  <c r="CE65" i="10"/>
  <c r="CE64" i="10"/>
  <c r="G816" i="10" s="1"/>
  <c r="CE63" i="10"/>
  <c r="F816" i="10" s="1"/>
  <c r="CE61" i="10"/>
  <c r="BT48" i="10" s="1"/>
  <c r="BT62" i="10" s="1"/>
  <c r="CE60" i="10"/>
  <c r="B53" i="10"/>
  <c r="CE51" i="10"/>
  <c r="B49" i="10"/>
  <c r="BS48" i="10"/>
  <c r="BS62" i="10" s="1"/>
  <c r="BC48" i="10"/>
  <c r="BC62" i="10" s="1"/>
  <c r="AM48" i="10"/>
  <c r="AM62" i="10" s="1"/>
  <c r="W48" i="10"/>
  <c r="W62" i="10" s="1"/>
  <c r="E754" i="10" s="1"/>
  <c r="H48" i="10"/>
  <c r="H62" i="10" s="1"/>
  <c r="CE47" i="10"/>
  <c r="J791" i="11" l="1"/>
  <c r="BH71" i="11"/>
  <c r="J806" i="11"/>
  <c r="BW71" i="11"/>
  <c r="BE71" i="11"/>
  <c r="J769" i="11"/>
  <c r="AL71" i="11"/>
  <c r="C689" i="11"/>
  <c r="C517" i="11"/>
  <c r="C683" i="11"/>
  <c r="C511" i="11"/>
  <c r="C682" i="11"/>
  <c r="C510" i="11"/>
  <c r="G510" i="11" s="1"/>
  <c r="J775" i="11"/>
  <c r="AR71" i="11"/>
  <c r="J765" i="11"/>
  <c r="AH71" i="11"/>
  <c r="AS71" i="11"/>
  <c r="C694" i="11"/>
  <c r="C522" i="11"/>
  <c r="C542" i="11"/>
  <c r="C631" i="11"/>
  <c r="J785" i="11"/>
  <c r="BB71" i="11"/>
  <c r="J750" i="11"/>
  <c r="S71" i="11"/>
  <c r="C570" i="11"/>
  <c r="C645" i="11"/>
  <c r="C641" i="11"/>
  <c r="C566" i="11"/>
  <c r="J790" i="11"/>
  <c r="BG71" i="11"/>
  <c r="J803" i="11"/>
  <c r="BT71" i="11"/>
  <c r="J787" i="11"/>
  <c r="BD71" i="11"/>
  <c r="J779" i="11"/>
  <c r="AV71" i="11"/>
  <c r="J789" i="11"/>
  <c r="BF71" i="11"/>
  <c r="J758" i="11"/>
  <c r="AA71" i="11"/>
  <c r="E736" i="11"/>
  <c r="E815" i="11" s="1"/>
  <c r="E71" i="11"/>
  <c r="CE62" i="11"/>
  <c r="J770" i="11"/>
  <c r="AM71" i="11"/>
  <c r="J805" i="11"/>
  <c r="BV71" i="11"/>
  <c r="J741" i="11"/>
  <c r="J71" i="11"/>
  <c r="C556" i="11"/>
  <c r="C635" i="11"/>
  <c r="J771" i="11"/>
  <c r="AN71" i="11"/>
  <c r="J782" i="11"/>
  <c r="AY71" i="11"/>
  <c r="J793" i="11"/>
  <c r="BJ71" i="11"/>
  <c r="AO71" i="11"/>
  <c r="C701" i="11"/>
  <c r="C529" i="11"/>
  <c r="J795" i="11"/>
  <c r="BL71" i="11"/>
  <c r="J778" i="11"/>
  <c r="AU71" i="11"/>
  <c r="J753" i="11"/>
  <c r="V71" i="11"/>
  <c r="U71" i="11"/>
  <c r="J802" i="11"/>
  <c r="BS71" i="11"/>
  <c r="J763" i="11"/>
  <c r="AF71" i="11"/>
  <c r="C695" i="11"/>
  <c r="C523" i="11"/>
  <c r="J781" i="11"/>
  <c r="AX71" i="11"/>
  <c r="J742" i="11"/>
  <c r="K71" i="11"/>
  <c r="C571" i="11"/>
  <c r="C646" i="11"/>
  <c r="J766" i="11"/>
  <c r="AI71" i="11"/>
  <c r="J743" i="11"/>
  <c r="L71" i="11"/>
  <c r="C623" i="11"/>
  <c r="C562" i="11"/>
  <c r="J745" i="11"/>
  <c r="N71" i="11"/>
  <c r="J739" i="11"/>
  <c r="H71" i="11"/>
  <c r="J762" i="11"/>
  <c r="AE71" i="11"/>
  <c r="C67" i="11"/>
  <c r="CE52" i="11"/>
  <c r="J747" i="11"/>
  <c r="P71" i="11"/>
  <c r="C693" i="11"/>
  <c r="C521" i="11"/>
  <c r="J738" i="11"/>
  <c r="G71" i="11"/>
  <c r="J783" i="11"/>
  <c r="AZ71" i="11"/>
  <c r="BI71" i="11"/>
  <c r="J810" i="11"/>
  <c r="CA71" i="11"/>
  <c r="J807" i="11"/>
  <c r="BX71" i="11"/>
  <c r="J786" i="11"/>
  <c r="BC71" i="11"/>
  <c r="J735" i="11"/>
  <c r="D71" i="11"/>
  <c r="J737" i="11"/>
  <c r="F71" i="11"/>
  <c r="C678" i="11"/>
  <c r="C506" i="11"/>
  <c r="G506" i="11" s="1"/>
  <c r="C620" i="11"/>
  <c r="C574" i="11"/>
  <c r="J754" i="11"/>
  <c r="W71" i="11"/>
  <c r="Y71" i="11"/>
  <c r="J801" i="11"/>
  <c r="BR71" i="11"/>
  <c r="J774" i="11"/>
  <c r="AQ71" i="11"/>
  <c r="C561" i="11"/>
  <c r="C621" i="11"/>
  <c r="J751" i="11"/>
  <c r="T71" i="11"/>
  <c r="C674" i="11"/>
  <c r="C502" i="11"/>
  <c r="G502" i="11" s="1"/>
  <c r="J757" i="11"/>
  <c r="Z71" i="11"/>
  <c r="J746" i="11"/>
  <c r="O71" i="11"/>
  <c r="J777" i="11"/>
  <c r="AT71" i="11"/>
  <c r="AG71" i="11"/>
  <c r="C559" i="11"/>
  <c r="C619" i="11"/>
  <c r="C546" i="11"/>
  <c r="C630" i="11"/>
  <c r="J798" i="11"/>
  <c r="BO71" i="11"/>
  <c r="BM71" i="11"/>
  <c r="C707" i="11"/>
  <c r="C535" i="11"/>
  <c r="C702" i="11"/>
  <c r="C530" i="11"/>
  <c r="B440" i="10"/>
  <c r="G48" i="10"/>
  <c r="G62" i="10" s="1"/>
  <c r="X48" i="10"/>
  <c r="X62" i="10" s="1"/>
  <c r="BD48" i="10"/>
  <c r="BD62" i="10" s="1"/>
  <c r="E787" i="10" s="1"/>
  <c r="C473" i="10"/>
  <c r="N48" i="10"/>
  <c r="N62" i="10" s="1"/>
  <c r="E745" i="10" s="1"/>
  <c r="AN48" i="10"/>
  <c r="AN62" i="10" s="1"/>
  <c r="E771" i="10" s="1"/>
  <c r="CA48" i="10"/>
  <c r="CA62" i="10" s="1"/>
  <c r="C48" i="10"/>
  <c r="BJ48" i="10"/>
  <c r="BJ62" i="10" s="1"/>
  <c r="P48" i="10"/>
  <c r="P62" i="10" s="1"/>
  <c r="AF48" i="10"/>
  <c r="AF62" i="10" s="1"/>
  <c r="E763" i="10" s="1"/>
  <c r="BL48" i="10"/>
  <c r="BL62" i="10" s="1"/>
  <c r="CB48" i="10"/>
  <c r="CB62" i="10" s="1"/>
  <c r="E811" i="10" s="1"/>
  <c r="E217" i="10"/>
  <c r="C478" i="10" s="1"/>
  <c r="AT48" i="10"/>
  <c r="AT62" i="10" s="1"/>
  <c r="E777" i="10" s="1"/>
  <c r="BZ48" i="10"/>
  <c r="BZ62" i="10" s="1"/>
  <c r="Q48" i="10"/>
  <c r="Q62" i="10" s="1"/>
  <c r="AG48" i="10"/>
  <c r="AG62" i="10" s="1"/>
  <c r="E764" i="10" s="1"/>
  <c r="AW48" i="10"/>
  <c r="AW62" i="10" s="1"/>
  <c r="E780" i="10" s="1"/>
  <c r="BM48" i="10"/>
  <c r="BM62" i="10" s="1"/>
  <c r="E796" i="10" s="1"/>
  <c r="CC48" i="10"/>
  <c r="CC62" i="10" s="1"/>
  <c r="E812" i="10" s="1"/>
  <c r="AV48" i="10"/>
  <c r="AV62" i="10" s="1"/>
  <c r="E779" i="10" s="1"/>
  <c r="F48" i="10"/>
  <c r="F62" i="10" s="1"/>
  <c r="E737" i="10" s="1"/>
  <c r="V48" i="10"/>
  <c r="V62" i="10" s="1"/>
  <c r="AL48" i="10"/>
  <c r="AL62" i="10" s="1"/>
  <c r="E769" i="10" s="1"/>
  <c r="BB48" i="10"/>
  <c r="BB62" i="10" s="1"/>
  <c r="BR48" i="10"/>
  <c r="BR62" i="10" s="1"/>
  <c r="E801" i="10" s="1"/>
  <c r="I48" i="10"/>
  <c r="I62" i="10" s="1"/>
  <c r="Y48" i="10"/>
  <c r="Y62" i="10" s="1"/>
  <c r="E756" i="10" s="1"/>
  <c r="AO48" i="10"/>
  <c r="AO62" i="10" s="1"/>
  <c r="E772" i="10" s="1"/>
  <c r="BE48" i="10"/>
  <c r="BE62" i="10" s="1"/>
  <c r="E788" i="10" s="1"/>
  <c r="BU48" i="10"/>
  <c r="BU62" i="10" s="1"/>
  <c r="E804" i="10" s="1"/>
  <c r="AD48" i="10"/>
  <c r="AD62" i="10" s="1"/>
  <c r="O48" i="10"/>
  <c r="O62" i="10" s="1"/>
  <c r="E746" i="10" s="1"/>
  <c r="AE48" i="10"/>
  <c r="AE62" i="10" s="1"/>
  <c r="E762" i="10" s="1"/>
  <c r="AU48" i="10"/>
  <c r="AU62" i="10" s="1"/>
  <c r="BK48" i="10"/>
  <c r="BK62" i="10" s="1"/>
  <c r="E794" i="10" s="1"/>
  <c r="C430" i="10"/>
  <c r="D463" i="10"/>
  <c r="D242" i="10"/>
  <c r="B448" i="10" s="1"/>
  <c r="CE66" i="10"/>
  <c r="I816" i="10" s="1"/>
  <c r="C429" i="10"/>
  <c r="L612" i="10"/>
  <c r="E748" i="10"/>
  <c r="E740" i="10"/>
  <c r="E747" i="10"/>
  <c r="E753" i="10"/>
  <c r="E785" i="10"/>
  <c r="E770" i="10"/>
  <c r="E786" i="10"/>
  <c r="E802" i="10"/>
  <c r="E803" i="10"/>
  <c r="F497" i="10"/>
  <c r="D435" i="10"/>
  <c r="D438" i="10"/>
  <c r="H536" i="10"/>
  <c r="F536" i="10"/>
  <c r="L816" i="10"/>
  <c r="C440" i="10"/>
  <c r="F514" i="10"/>
  <c r="E755" i="10"/>
  <c r="Q816" i="10"/>
  <c r="G612" i="10"/>
  <c r="CF77" i="10"/>
  <c r="F500" i="10"/>
  <c r="E795" i="10"/>
  <c r="BI730" i="10"/>
  <c r="C816" i="10"/>
  <c r="H612" i="10"/>
  <c r="E739" i="10"/>
  <c r="E809" i="10"/>
  <c r="E793" i="10"/>
  <c r="E738" i="10"/>
  <c r="E761" i="10"/>
  <c r="E778" i="10"/>
  <c r="E810" i="10"/>
  <c r="D464" i="10"/>
  <c r="D816" i="10"/>
  <c r="C427" i="10"/>
  <c r="F510" i="10"/>
  <c r="H533" i="10"/>
  <c r="F533" i="10"/>
  <c r="K816" i="10"/>
  <c r="C434" i="10"/>
  <c r="I612" i="10"/>
  <c r="R816" i="10"/>
  <c r="B476" i="10"/>
  <c r="D277" i="10"/>
  <c r="D292" i="10" s="1"/>
  <c r="D341" i="10" s="1"/>
  <c r="C481" i="10" s="1"/>
  <c r="H534" i="10"/>
  <c r="F499" i="10"/>
  <c r="J48" i="10"/>
  <c r="J62" i="10" s="1"/>
  <c r="Z48" i="10"/>
  <c r="Z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M816" i="10"/>
  <c r="D368" i="10"/>
  <c r="D373" i="10" s="1"/>
  <c r="D391" i="10" s="1"/>
  <c r="D393" i="10" s="1"/>
  <c r="D396" i="10" s="1"/>
  <c r="F508" i="10"/>
  <c r="D815" i="10"/>
  <c r="R48" i="10"/>
  <c r="R62" i="10" s="1"/>
  <c r="AH48" i="10"/>
  <c r="AH62" i="10" s="1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H816" i="10"/>
  <c r="C431" i="10"/>
  <c r="F502" i="10"/>
  <c r="H519" i="10"/>
  <c r="F519" i="10"/>
  <c r="H525" i="10"/>
  <c r="F525" i="10"/>
  <c r="E204" i="10"/>
  <c r="C476" i="10" s="1"/>
  <c r="L48" i="10"/>
  <c r="L62" i="10" s="1"/>
  <c r="AB48" i="10"/>
  <c r="AB62" i="10" s="1"/>
  <c r="AR48" i="10"/>
  <c r="AR62" i="10" s="1"/>
  <c r="BH48" i="10"/>
  <c r="BH62" i="10" s="1"/>
  <c r="BP48" i="10"/>
  <c r="BP62" i="10" s="1"/>
  <c r="BX48" i="10"/>
  <c r="BX62" i="10" s="1"/>
  <c r="I815" i="10"/>
  <c r="S816" i="10"/>
  <c r="J612" i="10"/>
  <c r="D48" i="10"/>
  <c r="D62" i="10" s="1"/>
  <c r="T48" i="10"/>
  <c r="T62" i="10" s="1"/>
  <c r="AJ48" i="10"/>
  <c r="AJ62" i="10" s="1"/>
  <c r="AZ48" i="10"/>
  <c r="AZ62" i="10" s="1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P816" i="10"/>
  <c r="CF76" i="10"/>
  <c r="D330" i="10"/>
  <c r="D339" i="10" s="1"/>
  <c r="C482" i="10" s="1"/>
  <c r="H507" i="10"/>
  <c r="F507" i="10"/>
  <c r="C815" i="10"/>
  <c r="M815" i="10"/>
  <c r="T815" i="10"/>
  <c r="B465" i="10"/>
  <c r="L815" i="10"/>
  <c r="CE75" i="10"/>
  <c r="B444" i="10"/>
  <c r="N815" i="10"/>
  <c r="C463" i="10"/>
  <c r="F612" i="10"/>
  <c r="R815" i="10"/>
  <c r="Q815" i="10"/>
  <c r="K815" i="10"/>
  <c r="S815" i="10"/>
  <c r="F815" i="10"/>
  <c r="O815" i="10"/>
  <c r="G815" i="10"/>
  <c r="P815" i="10"/>
  <c r="H815" i="10"/>
  <c r="C698" i="11" l="1"/>
  <c r="C526" i="11"/>
  <c r="C572" i="11"/>
  <c r="C647" i="11"/>
  <c r="C627" i="11"/>
  <c r="C560" i="11"/>
  <c r="C688" i="11"/>
  <c r="C516" i="11"/>
  <c r="C669" i="11"/>
  <c r="C497" i="11"/>
  <c r="C554" i="11"/>
  <c r="C634" i="11"/>
  <c r="C557" i="11"/>
  <c r="C637" i="11"/>
  <c r="C551" i="11"/>
  <c r="C629" i="11"/>
  <c r="C552" i="11"/>
  <c r="C618" i="11"/>
  <c r="C547" i="11"/>
  <c r="C632" i="11"/>
  <c r="C548" i="11"/>
  <c r="C633" i="11"/>
  <c r="J734" i="11"/>
  <c r="J815" i="11" s="1"/>
  <c r="CE67" i="11"/>
  <c r="C71" i="11"/>
  <c r="H529" i="11"/>
  <c r="G529" i="11"/>
  <c r="C713" i="11"/>
  <c r="C541" i="11"/>
  <c r="C680" i="11"/>
  <c r="C508" i="11"/>
  <c r="C545" i="11"/>
  <c r="G545" i="11" s="1"/>
  <c r="C628" i="11"/>
  <c r="C564" i="11"/>
  <c r="C639" i="11"/>
  <c r="C704" i="11"/>
  <c r="C532" i="11"/>
  <c r="C709" i="11"/>
  <c r="C537" i="11"/>
  <c r="G537" i="11" s="1"/>
  <c r="G530" i="11"/>
  <c r="H530" i="11"/>
  <c r="G546" i="11"/>
  <c r="H546" i="11"/>
  <c r="C691" i="11"/>
  <c r="C519" i="11"/>
  <c r="C708" i="11"/>
  <c r="C536" i="11"/>
  <c r="G536" i="11" s="1"/>
  <c r="C672" i="11"/>
  <c r="C500" i="11"/>
  <c r="C696" i="11"/>
  <c r="C524" i="11"/>
  <c r="C677" i="11"/>
  <c r="C505" i="11"/>
  <c r="G505" i="11" s="1"/>
  <c r="C616" i="11"/>
  <c r="C543" i="11"/>
  <c r="C686" i="11"/>
  <c r="C514" i="11"/>
  <c r="E816" i="11"/>
  <c r="C428" i="11"/>
  <c r="CE71" i="11"/>
  <c r="C716" i="11" s="1"/>
  <c r="C614" i="11"/>
  <c r="C550" i="11"/>
  <c r="C504" i="11"/>
  <c r="G504" i="11" s="1"/>
  <c r="C676" i="11"/>
  <c r="C705" i="11"/>
  <c r="C533" i="11"/>
  <c r="G533" i="11" s="1"/>
  <c r="C703" i="11"/>
  <c r="C531" i="11"/>
  <c r="G531" i="11" s="1"/>
  <c r="C569" i="11"/>
  <c r="C644" i="11"/>
  <c r="C515" i="11"/>
  <c r="C687" i="11"/>
  <c r="C706" i="11"/>
  <c r="C534" i="11"/>
  <c r="G534" i="11" s="1"/>
  <c r="C670" i="11"/>
  <c r="C498" i="11"/>
  <c r="C624" i="11"/>
  <c r="C549" i="11"/>
  <c r="H522" i="11"/>
  <c r="G522" i="11"/>
  <c r="C568" i="11"/>
  <c r="C643" i="11"/>
  <c r="C673" i="11"/>
  <c r="C501" i="11"/>
  <c r="C675" i="11"/>
  <c r="C503" i="11"/>
  <c r="G503" i="11" s="1"/>
  <c r="C671" i="11"/>
  <c r="C499" i="11"/>
  <c r="C712" i="11"/>
  <c r="C540" i="11"/>
  <c r="G540" i="11" s="1"/>
  <c r="C692" i="11"/>
  <c r="C520" i="11"/>
  <c r="C565" i="11"/>
  <c r="C640" i="11"/>
  <c r="C512" i="11"/>
  <c r="C684" i="11"/>
  <c r="C538" i="11"/>
  <c r="G538" i="11" s="1"/>
  <c r="C710" i="11"/>
  <c r="C553" i="11"/>
  <c r="C636" i="11"/>
  <c r="G535" i="11"/>
  <c r="H535" i="11"/>
  <c r="C563" i="11"/>
  <c r="C626" i="11"/>
  <c r="G521" i="11"/>
  <c r="H521" i="11"/>
  <c r="C700" i="11"/>
  <c r="C528" i="11"/>
  <c r="G528" i="11" s="1"/>
  <c r="H523" i="11"/>
  <c r="G523" i="11"/>
  <c r="C555" i="11"/>
  <c r="C617" i="11"/>
  <c r="G511" i="11"/>
  <c r="H511" i="11"/>
  <c r="C558" i="11"/>
  <c r="C638" i="11"/>
  <c r="C539" i="11"/>
  <c r="G539" i="11" s="1"/>
  <c r="C711" i="11"/>
  <c r="C685" i="11"/>
  <c r="C513" i="11"/>
  <c r="C690" i="11"/>
  <c r="C518" i="11"/>
  <c r="C681" i="11"/>
  <c r="C509" i="11"/>
  <c r="C679" i="11"/>
  <c r="C507" i="11"/>
  <c r="G507" i="11" s="1"/>
  <c r="C697" i="11"/>
  <c r="C525" i="11"/>
  <c r="G525" i="11" s="1"/>
  <c r="C625" i="11"/>
  <c r="C544" i="11"/>
  <c r="C567" i="11"/>
  <c r="C642" i="11"/>
  <c r="C699" i="11"/>
  <c r="C527" i="11"/>
  <c r="G517" i="11"/>
  <c r="H517" i="11"/>
  <c r="D465" i="10"/>
  <c r="C432" i="10"/>
  <c r="E782" i="10"/>
  <c r="E752" i="10"/>
  <c r="E766" i="10"/>
  <c r="E781" i="10"/>
  <c r="E735" i="10"/>
  <c r="E760" i="10"/>
  <c r="E808" i="10"/>
  <c r="E744" i="10"/>
  <c r="E758" i="10"/>
  <c r="E773" i="10"/>
  <c r="E759" i="10"/>
  <c r="E743" i="10"/>
  <c r="E800" i="10"/>
  <c r="E736" i="10"/>
  <c r="E807" i="10"/>
  <c r="E750" i="10"/>
  <c r="E757" i="10"/>
  <c r="E774" i="10"/>
  <c r="N816" i="10"/>
  <c r="C465" i="10"/>
  <c r="K612" i="10"/>
  <c r="E783" i="10"/>
  <c r="E806" i="10"/>
  <c r="E742" i="10"/>
  <c r="E741" i="10"/>
  <c r="E749" i="10"/>
  <c r="E789" i="10"/>
  <c r="E784" i="10"/>
  <c r="E767" i="10"/>
  <c r="E791" i="10"/>
  <c r="E798" i="10"/>
  <c r="CE48" i="10"/>
  <c r="C62" i="10"/>
  <c r="E768" i="10"/>
  <c r="E797" i="10"/>
  <c r="E792" i="10"/>
  <c r="E799" i="10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CA52" i="10"/>
  <c r="CA67" i="10" s="1"/>
  <c r="AU52" i="10"/>
  <c r="AU67" i="10" s="1"/>
  <c r="O52" i="10"/>
  <c r="O67" i="10" s="1"/>
  <c r="AM52" i="10"/>
  <c r="AM67" i="10" s="1"/>
  <c r="AJ52" i="10"/>
  <c r="AJ67" i="10" s="1"/>
  <c r="J767" i="10" s="1"/>
  <c r="BX52" i="10"/>
  <c r="BX67" i="10" s="1"/>
  <c r="J807" i="10" s="1"/>
  <c r="AR52" i="10"/>
  <c r="AR67" i="10" s="1"/>
  <c r="J775" i="10" s="1"/>
  <c r="L52" i="10"/>
  <c r="L67" i="10" s="1"/>
  <c r="J743" i="10" s="1"/>
  <c r="BS52" i="10"/>
  <c r="BS67" i="10" s="1"/>
  <c r="D52" i="10"/>
  <c r="D67" i="10" s="1"/>
  <c r="J735" i="10" s="1"/>
  <c r="AZ52" i="10"/>
  <c r="AZ67" i="10" s="1"/>
  <c r="J783" i="10" s="1"/>
  <c r="G52" i="10"/>
  <c r="G67" i="10" s="1"/>
  <c r="BP52" i="10"/>
  <c r="BP67" i="10" s="1"/>
  <c r="J799" i="10" s="1"/>
  <c r="BK52" i="10"/>
  <c r="BK67" i="10" s="1"/>
  <c r="AE52" i="10"/>
  <c r="AE67" i="10" s="1"/>
  <c r="W52" i="10"/>
  <c r="W67" i="10" s="1"/>
  <c r="BH52" i="10"/>
  <c r="BH67" i="10" s="1"/>
  <c r="J791" i="10" s="1"/>
  <c r="AB52" i="10"/>
  <c r="AB67" i="10" s="1"/>
  <c r="J759" i="10" s="1"/>
  <c r="BC52" i="10"/>
  <c r="BC67" i="10" s="1"/>
  <c r="T52" i="10"/>
  <c r="T67" i="10" s="1"/>
  <c r="J751" i="10" s="1"/>
  <c r="E776" i="10"/>
  <c r="E751" i="10"/>
  <c r="E775" i="10"/>
  <c r="E790" i="10"/>
  <c r="E765" i="10"/>
  <c r="E805" i="10"/>
  <c r="H513" i="11" l="1"/>
  <c r="G513" i="11"/>
  <c r="G499" i="11"/>
  <c r="H499" i="11" s="1"/>
  <c r="G512" i="11"/>
  <c r="H512" i="11"/>
  <c r="H514" i="11"/>
  <c r="G514" i="11"/>
  <c r="H500" i="11"/>
  <c r="G500" i="11"/>
  <c r="G497" i="11"/>
  <c r="H497" i="11"/>
  <c r="G526" i="11"/>
  <c r="H526" i="11"/>
  <c r="G527" i="11"/>
  <c r="H527" i="11"/>
  <c r="G515" i="11"/>
  <c r="H515" i="11"/>
  <c r="C496" i="11"/>
  <c r="C668" i="11"/>
  <c r="C715" i="11" s="1"/>
  <c r="G508" i="11"/>
  <c r="H508" i="11" s="1"/>
  <c r="J816" i="11"/>
  <c r="C433" i="11"/>
  <c r="C441" i="11" s="1"/>
  <c r="G516" i="11"/>
  <c r="H516" i="11"/>
  <c r="H550" i="11"/>
  <c r="G550" i="11"/>
  <c r="G509" i="11"/>
  <c r="H509" i="11"/>
  <c r="H520" i="11"/>
  <c r="G520" i="11"/>
  <c r="G501" i="11"/>
  <c r="H501" i="11"/>
  <c r="G498" i="11"/>
  <c r="H498" i="11" s="1"/>
  <c r="C648" i="11"/>
  <c r="M716" i="11" s="1"/>
  <c r="Y816" i="11" s="1"/>
  <c r="D615" i="11"/>
  <c r="H519" i="11"/>
  <c r="G519" i="11"/>
  <c r="H532" i="11"/>
  <c r="G532" i="11"/>
  <c r="G544" i="11"/>
  <c r="H544" i="11" s="1"/>
  <c r="H518" i="11"/>
  <c r="G518" i="11"/>
  <c r="H524" i="11"/>
  <c r="G524" i="11"/>
  <c r="BV71" i="10"/>
  <c r="BG71" i="10"/>
  <c r="C552" i="10" s="1"/>
  <c r="AH71" i="10"/>
  <c r="R71" i="10"/>
  <c r="C511" i="10" s="1"/>
  <c r="AR71" i="10"/>
  <c r="C709" i="10" s="1"/>
  <c r="AS71" i="10"/>
  <c r="C710" i="10" s="1"/>
  <c r="BA71" i="10"/>
  <c r="AB71" i="10"/>
  <c r="C693" i="10" s="1"/>
  <c r="J71" i="10"/>
  <c r="C675" i="10" s="1"/>
  <c r="BY71" i="10"/>
  <c r="C645" i="10" s="1"/>
  <c r="AI71" i="10"/>
  <c r="C700" i="10" s="1"/>
  <c r="BP71" i="10"/>
  <c r="J762" i="10"/>
  <c r="AE71" i="10"/>
  <c r="J793" i="10"/>
  <c r="BJ71" i="10"/>
  <c r="J779" i="10"/>
  <c r="AV71" i="10"/>
  <c r="J764" i="10"/>
  <c r="AG71" i="10"/>
  <c r="CE52" i="10"/>
  <c r="C67" i="10"/>
  <c r="C71" i="10" s="1"/>
  <c r="AK71" i="10"/>
  <c r="AJ71" i="10"/>
  <c r="S71" i="10"/>
  <c r="L71" i="10"/>
  <c r="M71" i="10"/>
  <c r="AX71" i="10"/>
  <c r="J787" i="10"/>
  <c r="BD71" i="10"/>
  <c r="J780" i="10"/>
  <c r="AW71" i="10"/>
  <c r="C528" i="10"/>
  <c r="G528" i="10" s="1"/>
  <c r="C618" i="10"/>
  <c r="J738" i="10"/>
  <c r="G71" i="10"/>
  <c r="J770" i="10"/>
  <c r="AM71" i="10"/>
  <c r="J753" i="10"/>
  <c r="V71" i="10"/>
  <c r="J739" i="10"/>
  <c r="H71" i="10"/>
  <c r="J803" i="10"/>
  <c r="BT71" i="10"/>
  <c r="J788" i="10"/>
  <c r="BE71" i="10"/>
  <c r="K71" i="10"/>
  <c r="C699" i="10"/>
  <c r="C527" i="10"/>
  <c r="J809" i="10"/>
  <c r="BZ71" i="10"/>
  <c r="J786" i="10"/>
  <c r="BC71" i="10"/>
  <c r="J746" i="10"/>
  <c r="O71" i="10"/>
  <c r="J761" i="10"/>
  <c r="AD71" i="10"/>
  <c r="J747" i="10"/>
  <c r="P71" i="10"/>
  <c r="J811" i="10"/>
  <c r="CB71" i="10"/>
  <c r="J796" i="10"/>
  <c r="BM71" i="10"/>
  <c r="BI71" i="10"/>
  <c r="BO71" i="10"/>
  <c r="BF71" i="10"/>
  <c r="AQ71" i="10"/>
  <c r="E71" i="10"/>
  <c r="AP71" i="10"/>
  <c r="AC71" i="10"/>
  <c r="U71" i="10"/>
  <c r="J801" i="10"/>
  <c r="BR71" i="10"/>
  <c r="C537" i="10"/>
  <c r="G537" i="10" s="1"/>
  <c r="J778" i="10"/>
  <c r="AU71" i="10"/>
  <c r="J769" i="10"/>
  <c r="AL71" i="10"/>
  <c r="J755" i="10"/>
  <c r="X71" i="10"/>
  <c r="J740" i="10"/>
  <c r="I71" i="10"/>
  <c r="J804" i="10"/>
  <c r="BU71" i="10"/>
  <c r="BW71" i="10"/>
  <c r="J794" i="10"/>
  <c r="BK71" i="10"/>
  <c r="J745" i="10"/>
  <c r="N71" i="10"/>
  <c r="E734" i="10"/>
  <c r="E815" i="10" s="1"/>
  <c r="CE62" i="10"/>
  <c r="BX71" i="10"/>
  <c r="J802" i="10"/>
  <c r="BS71" i="10"/>
  <c r="J810" i="10"/>
  <c r="CA71" i="10"/>
  <c r="J777" i="10"/>
  <c r="AT71" i="10"/>
  <c r="J763" i="10"/>
  <c r="AF71" i="10"/>
  <c r="J748" i="10"/>
  <c r="Q71" i="10"/>
  <c r="J812" i="10"/>
  <c r="CC71" i="10"/>
  <c r="BH71" i="10"/>
  <c r="C683" i="10"/>
  <c r="Z71" i="10"/>
  <c r="BQ71" i="10"/>
  <c r="AA71" i="10"/>
  <c r="D71" i="10"/>
  <c r="AY71" i="10"/>
  <c r="J737" i="10"/>
  <c r="F71" i="10"/>
  <c r="J772" i="10"/>
  <c r="AO71" i="10"/>
  <c r="J795" i="10"/>
  <c r="BL71" i="10"/>
  <c r="C630" i="10"/>
  <c r="C546" i="10"/>
  <c r="C642" i="10"/>
  <c r="C567" i="10"/>
  <c r="T71" i="10"/>
  <c r="J754" i="10"/>
  <c r="W71" i="10"/>
  <c r="J785" i="10"/>
  <c r="BB71" i="10"/>
  <c r="J771" i="10"/>
  <c r="AN71" i="10"/>
  <c r="J756" i="10"/>
  <c r="Y71" i="10"/>
  <c r="BN71" i="10"/>
  <c r="AZ71" i="10"/>
  <c r="G496" i="11" l="1"/>
  <c r="H496" i="11"/>
  <c r="D712" i="11"/>
  <c r="D704" i="11"/>
  <c r="D696" i="11"/>
  <c r="D688" i="11"/>
  <c r="D709" i="11"/>
  <c r="D701" i="11"/>
  <c r="D693" i="11"/>
  <c r="D685" i="11"/>
  <c r="D706" i="11"/>
  <c r="D698" i="11"/>
  <c r="D690" i="11"/>
  <c r="D682" i="11"/>
  <c r="D711" i="11"/>
  <c r="D703" i="11"/>
  <c r="D695" i="11"/>
  <c r="D687" i="11"/>
  <c r="D713" i="11"/>
  <c r="D705" i="11"/>
  <c r="D697" i="11"/>
  <c r="D689" i="11"/>
  <c r="D710" i="11"/>
  <c r="D702" i="11"/>
  <c r="D694" i="11"/>
  <c r="D686" i="11"/>
  <c r="D699" i="11"/>
  <c r="D678" i="11"/>
  <c r="D670" i="11"/>
  <c r="D647" i="11"/>
  <c r="D646" i="11"/>
  <c r="D645" i="11"/>
  <c r="D629" i="11"/>
  <c r="D626" i="11"/>
  <c r="D621" i="11"/>
  <c r="D617" i="11"/>
  <c r="D692" i="11"/>
  <c r="D677" i="11"/>
  <c r="D669" i="11"/>
  <c r="D627" i="11"/>
  <c r="D716" i="11"/>
  <c r="D674" i="11"/>
  <c r="D623" i="11"/>
  <c r="D619" i="11"/>
  <c r="D700" i="11"/>
  <c r="D679" i="11"/>
  <c r="D671" i="11"/>
  <c r="D625" i="11"/>
  <c r="D691" i="11"/>
  <c r="D676" i="11"/>
  <c r="D668" i="11"/>
  <c r="D628" i="11"/>
  <c r="D622" i="11"/>
  <c r="D618" i="11"/>
  <c r="D708" i="11"/>
  <c r="D641" i="11"/>
  <c r="D633" i="11"/>
  <c r="D684" i="11"/>
  <c r="D681" i="11"/>
  <c r="D637" i="11"/>
  <c r="D616" i="11"/>
  <c r="D683" i="11"/>
  <c r="D639" i="11"/>
  <c r="D631" i="11"/>
  <c r="D644" i="11"/>
  <c r="D636" i="11"/>
  <c r="D630" i="11"/>
  <c r="D620" i="11"/>
  <c r="D635" i="11"/>
  <c r="D640" i="11"/>
  <c r="D673" i="11"/>
  <c r="D634" i="11"/>
  <c r="D707" i="11"/>
  <c r="D680" i="11"/>
  <c r="D638" i="11"/>
  <c r="D672" i="11"/>
  <c r="D643" i="11"/>
  <c r="D632" i="11"/>
  <c r="D675" i="11"/>
  <c r="D642" i="11"/>
  <c r="D624" i="11"/>
  <c r="C521" i="10"/>
  <c r="G521" i="10" s="1"/>
  <c r="C503" i="10"/>
  <c r="G503" i="10" s="1"/>
  <c r="C570" i="10"/>
  <c r="C538" i="10"/>
  <c r="G538" i="10" s="1"/>
  <c r="C692" i="10"/>
  <c r="C520" i="10"/>
  <c r="C694" i="10"/>
  <c r="C522" i="10"/>
  <c r="G522" i="10" s="1"/>
  <c r="C674" i="10"/>
  <c r="C502" i="10"/>
  <c r="G502" i="10" s="1"/>
  <c r="C632" i="10"/>
  <c r="C547" i="10"/>
  <c r="C497" i="10"/>
  <c r="C669" i="10"/>
  <c r="C689" i="10"/>
  <c r="C517" i="10"/>
  <c r="H521" i="10"/>
  <c r="C686" i="10"/>
  <c r="C514" i="10"/>
  <c r="C638" i="10"/>
  <c r="C558" i="10"/>
  <c r="C680" i="10"/>
  <c r="C508" i="10"/>
  <c r="G527" i="10"/>
  <c r="H527" i="10"/>
  <c r="C678" i="10"/>
  <c r="C506" i="10"/>
  <c r="G506" i="10" s="1"/>
  <c r="C639" i="10"/>
  <c r="C564" i="10"/>
  <c r="C677" i="10"/>
  <c r="C505" i="10"/>
  <c r="G505" i="10" s="1"/>
  <c r="C688" i="10"/>
  <c r="C516" i="10"/>
  <c r="C623" i="10"/>
  <c r="C562" i="10"/>
  <c r="C703" i="10"/>
  <c r="C531" i="10"/>
  <c r="C707" i="10"/>
  <c r="C535" i="10"/>
  <c r="C633" i="10"/>
  <c r="C548" i="10"/>
  <c r="C504" i="10"/>
  <c r="G504" i="10" s="1"/>
  <c r="C676" i="10"/>
  <c r="C619" i="10"/>
  <c r="C559" i="10"/>
  <c r="C706" i="10"/>
  <c r="C534" i="10"/>
  <c r="G534" i="10" s="1"/>
  <c r="C691" i="10"/>
  <c r="C519" i="10"/>
  <c r="G519" i="10" s="1"/>
  <c r="C697" i="10"/>
  <c r="C525" i="10"/>
  <c r="G525" i="10" s="1"/>
  <c r="C644" i="10"/>
  <c r="C569" i="10"/>
  <c r="C643" i="10"/>
  <c r="C568" i="10"/>
  <c r="C670" i="10"/>
  <c r="C498" i="10"/>
  <c r="C614" i="10"/>
  <c r="C550" i="10"/>
  <c r="C704" i="10"/>
  <c r="C532" i="10"/>
  <c r="C631" i="10"/>
  <c r="C542" i="10"/>
  <c r="C701" i="10"/>
  <c r="C529" i="10"/>
  <c r="C617" i="10"/>
  <c r="C555" i="10"/>
  <c r="C635" i="10"/>
  <c r="C556" i="10"/>
  <c r="C713" i="10"/>
  <c r="C541" i="10"/>
  <c r="C545" i="10"/>
  <c r="G545" i="10" s="1"/>
  <c r="C628" i="10"/>
  <c r="C622" i="10"/>
  <c r="C573" i="10"/>
  <c r="C684" i="10"/>
  <c r="C512" i="10"/>
  <c r="C690" i="10"/>
  <c r="C518" i="10"/>
  <c r="C685" i="10"/>
  <c r="C513" i="10"/>
  <c r="G511" i="10"/>
  <c r="H511" i="10" s="1"/>
  <c r="E816" i="10"/>
  <c r="C428" i="10"/>
  <c r="C641" i="10"/>
  <c r="C566" i="10"/>
  <c r="C712" i="10"/>
  <c r="C540" i="10"/>
  <c r="G540" i="10" s="1"/>
  <c r="C626" i="10"/>
  <c r="C563" i="10"/>
  <c r="C708" i="10"/>
  <c r="C536" i="10"/>
  <c r="G536" i="10" s="1"/>
  <c r="C681" i="10"/>
  <c r="C509" i="10"/>
  <c r="C702" i="10"/>
  <c r="C530" i="10"/>
  <c r="C671" i="10"/>
  <c r="C499" i="10"/>
  <c r="C539" i="10"/>
  <c r="G539" i="10" s="1"/>
  <c r="C711" i="10"/>
  <c r="C496" i="10"/>
  <c r="C668" i="10"/>
  <c r="C629" i="10"/>
  <c r="C551" i="10"/>
  <c r="C640" i="10"/>
  <c r="C565" i="10"/>
  <c r="C672" i="10"/>
  <c r="C500" i="10"/>
  <c r="C624" i="10"/>
  <c r="C549" i="10"/>
  <c r="J734" i="10"/>
  <c r="J815" i="10" s="1"/>
  <c r="CE67" i="10"/>
  <c r="CE71" i="10" s="1"/>
  <c r="C716" i="10" s="1"/>
  <c r="C696" i="10"/>
  <c r="C524" i="10"/>
  <c r="C637" i="10"/>
  <c r="C557" i="10"/>
  <c r="C560" i="10"/>
  <c r="C627" i="10"/>
  <c r="C695" i="10"/>
  <c r="C523" i="10"/>
  <c r="C510" i="10"/>
  <c r="G510" i="10" s="1"/>
  <c r="C682" i="10"/>
  <c r="C687" i="10"/>
  <c r="C515" i="10"/>
  <c r="C705" i="10"/>
  <c r="C533" i="10"/>
  <c r="G533" i="10" s="1"/>
  <c r="C636" i="10"/>
  <c r="C553" i="10"/>
  <c r="C646" i="10"/>
  <c r="C571" i="10"/>
  <c r="H546" i="10"/>
  <c r="G546" i="10"/>
  <c r="C625" i="10"/>
  <c r="C544" i="10"/>
  <c r="C574" i="10"/>
  <c r="C620" i="10"/>
  <c r="C647" i="10"/>
  <c r="C572" i="10"/>
  <c r="C679" i="10"/>
  <c r="C507" i="10"/>
  <c r="G507" i="10" s="1"/>
  <c r="C634" i="10"/>
  <c r="C554" i="10"/>
  <c r="C673" i="10"/>
  <c r="C501" i="10"/>
  <c r="C543" i="10"/>
  <c r="C616" i="10"/>
  <c r="C698" i="10"/>
  <c r="C526" i="10"/>
  <c r="C621" i="10"/>
  <c r="C561" i="10"/>
  <c r="E612" i="11" l="1"/>
  <c r="D715" i="11"/>
  <c r="E623" i="11"/>
  <c r="G529" i="10"/>
  <c r="H529" i="10" s="1"/>
  <c r="G516" i="10"/>
  <c r="H516" i="10" s="1"/>
  <c r="G509" i="10"/>
  <c r="H509" i="10" s="1"/>
  <c r="G526" i="10"/>
  <c r="H526" i="10" s="1"/>
  <c r="G515" i="10"/>
  <c r="H515" i="10" s="1"/>
  <c r="G500" i="10"/>
  <c r="H500" i="10" s="1"/>
  <c r="G496" i="10"/>
  <c r="H496" i="10" s="1"/>
  <c r="G518" i="10"/>
  <c r="H518" i="10" s="1"/>
  <c r="G535" i="10"/>
  <c r="H535" i="10" s="1"/>
  <c r="G508" i="10"/>
  <c r="H508" i="10" s="1"/>
  <c r="G517" i="10"/>
  <c r="H517" i="10" s="1"/>
  <c r="G544" i="10"/>
  <c r="H544" i="10" s="1"/>
  <c r="G513" i="10"/>
  <c r="H513" i="10"/>
  <c r="G498" i="10"/>
  <c r="H498" i="10" s="1"/>
  <c r="G524" i="10"/>
  <c r="H524" i="10" s="1"/>
  <c r="G512" i="10"/>
  <c r="H512" i="10"/>
  <c r="G532" i="10"/>
  <c r="H532" i="10"/>
  <c r="G531" i="10"/>
  <c r="H531" i="10"/>
  <c r="G530" i="10"/>
  <c r="H530" i="10" s="1"/>
  <c r="C715" i="10"/>
  <c r="C648" i="10"/>
  <c r="M716" i="10" s="1"/>
  <c r="Y816" i="10" s="1"/>
  <c r="D615" i="10"/>
  <c r="G499" i="10"/>
  <c r="H499" i="10" s="1"/>
  <c r="G497" i="10"/>
  <c r="H497" i="10" s="1"/>
  <c r="G520" i="10"/>
  <c r="H520" i="10" s="1"/>
  <c r="G501" i="10"/>
  <c r="H501" i="10"/>
  <c r="G523" i="10"/>
  <c r="H523" i="10" s="1"/>
  <c r="J816" i="10"/>
  <c r="C433" i="10"/>
  <c r="C441" i="10" s="1"/>
  <c r="G550" i="10"/>
  <c r="H550" i="10" s="1"/>
  <c r="G514" i="10"/>
  <c r="H514" i="10" s="1"/>
  <c r="E709" i="11" l="1"/>
  <c r="E701" i="11"/>
  <c r="E693" i="11"/>
  <c r="E685" i="11"/>
  <c r="E706" i="11"/>
  <c r="E698" i="11"/>
  <c r="E690" i="11"/>
  <c r="E682" i="11"/>
  <c r="E711" i="11"/>
  <c r="E703" i="11"/>
  <c r="E695" i="11"/>
  <c r="E687" i="11"/>
  <c r="E708" i="11"/>
  <c r="E700" i="11"/>
  <c r="E692" i="11"/>
  <c r="E684" i="11"/>
  <c r="E710" i="11"/>
  <c r="E702" i="11"/>
  <c r="E694" i="11"/>
  <c r="E686" i="11"/>
  <c r="E716" i="11"/>
  <c r="E707" i="11"/>
  <c r="E699" i="11"/>
  <c r="E691" i="11"/>
  <c r="E683" i="11"/>
  <c r="E696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13" i="11"/>
  <c r="E689" i="11"/>
  <c r="E674" i="11"/>
  <c r="E712" i="11"/>
  <c r="E679" i="11"/>
  <c r="E671" i="11"/>
  <c r="E625" i="11"/>
  <c r="E697" i="11"/>
  <c r="E676" i="11"/>
  <c r="E668" i="11"/>
  <c r="E628" i="11"/>
  <c r="E688" i="11"/>
  <c r="E681" i="11"/>
  <c r="E673" i="11"/>
  <c r="E680" i="11"/>
  <c r="E678" i="11"/>
  <c r="E646" i="11"/>
  <c r="E627" i="11"/>
  <c r="E669" i="11"/>
  <c r="E670" i="11"/>
  <c r="E645" i="11"/>
  <c r="E629" i="11"/>
  <c r="E677" i="11"/>
  <c r="E672" i="11"/>
  <c r="E626" i="11"/>
  <c r="E705" i="11"/>
  <c r="E704" i="11"/>
  <c r="E647" i="11"/>
  <c r="D712" i="10"/>
  <c r="D704" i="10"/>
  <c r="D696" i="10"/>
  <c r="D688" i="10"/>
  <c r="D709" i="10"/>
  <c r="D701" i="10"/>
  <c r="D693" i="10"/>
  <c r="D706" i="10"/>
  <c r="D698" i="10"/>
  <c r="D711" i="10"/>
  <c r="D703" i="10"/>
  <c r="D695" i="10"/>
  <c r="D687" i="10"/>
  <c r="D713" i="10"/>
  <c r="D710" i="10"/>
  <c r="D702" i="10"/>
  <c r="D700" i="10"/>
  <c r="D681" i="10"/>
  <c r="D678" i="10"/>
  <c r="D670" i="10"/>
  <c r="D647" i="10"/>
  <c r="D646" i="10"/>
  <c r="D697" i="10"/>
  <c r="D692" i="10"/>
  <c r="D691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72" i="10"/>
  <c r="D620" i="10"/>
  <c r="D616" i="10"/>
  <c r="D707" i="10"/>
  <c r="D705" i="10"/>
  <c r="D677" i="10"/>
  <c r="D669" i="10"/>
  <c r="D686" i="10"/>
  <c r="D685" i="10"/>
  <c r="D684" i="10"/>
  <c r="D679" i="10"/>
  <c r="D671" i="10"/>
  <c r="D625" i="10"/>
  <c r="D689" i="10"/>
  <c r="D683" i="10"/>
  <c r="D682" i="10"/>
  <c r="D676" i="10"/>
  <c r="D668" i="10"/>
  <c r="D628" i="10"/>
  <c r="D622" i="10"/>
  <c r="D618" i="10"/>
  <c r="D699" i="10"/>
  <c r="D617" i="10"/>
  <c r="D623" i="10"/>
  <c r="D674" i="10"/>
  <c r="D645" i="10"/>
  <c r="D690" i="10"/>
  <c r="D629" i="10"/>
  <c r="D716" i="10"/>
  <c r="D621" i="10"/>
  <c r="D708" i="10"/>
  <c r="D673" i="10"/>
  <c r="D627" i="10"/>
  <c r="D619" i="10"/>
  <c r="D694" i="10"/>
  <c r="D626" i="10"/>
  <c r="E715" i="11" l="1"/>
  <c r="F624" i="11"/>
  <c r="D715" i="10"/>
  <c r="E623" i="10"/>
  <c r="E612" i="10"/>
  <c r="F706" i="11" l="1"/>
  <c r="F698" i="11"/>
  <c r="F690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6" i="11"/>
  <c r="F707" i="11"/>
  <c r="F699" i="11"/>
  <c r="F691" i="11"/>
  <c r="F712" i="11"/>
  <c r="F704" i="11"/>
  <c r="F696" i="11"/>
  <c r="F688" i="11"/>
  <c r="F693" i="11"/>
  <c r="F680" i="11"/>
  <c r="F672" i="11"/>
  <c r="F710" i="11"/>
  <c r="F686" i="11"/>
  <c r="F679" i="11"/>
  <c r="F671" i="11"/>
  <c r="F625" i="11"/>
  <c r="F709" i="11"/>
  <c r="F682" i="11"/>
  <c r="F676" i="11"/>
  <c r="F668" i="11"/>
  <c r="F628" i="11"/>
  <c r="F694" i="11"/>
  <c r="F681" i="11"/>
  <c r="F673" i="11"/>
  <c r="F685" i="11"/>
  <c r="F683" i="11"/>
  <c r="F678" i="11"/>
  <c r="F670" i="11"/>
  <c r="F647" i="11"/>
  <c r="F646" i="11"/>
  <c r="F645" i="11"/>
  <c r="F629" i="11"/>
  <c r="F626" i="11"/>
  <c r="F638" i="11"/>
  <c r="F630" i="11"/>
  <c r="F702" i="11"/>
  <c r="F677" i="11"/>
  <c r="F675" i="11"/>
  <c r="F642" i="11"/>
  <c r="F634" i="11"/>
  <c r="F644" i="11"/>
  <c r="F636" i="11"/>
  <c r="F641" i="11"/>
  <c r="F633" i="11"/>
  <c r="F627" i="11"/>
  <c r="F674" i="11"/>
  <c r="F635" i="11"/>
  <c r="F640" i="11"/>
  <c r="F669" i="11"/>
  <c r="F639" i="11"/>
  <c r="F643" i="11"/>
  <c r="F632" i="11"/>
  <c r="F637" i="11"/>
  <c r="F701" i="11"/>
  <c r="F631" i="11"/>
  <c r="E709" i="10"/>
  <c r="E701" i="10"/>
  <c r="E693" i="10"/>
  <c r="E685" i="10"/>
  <c r="E706" i="10"/>
  <c r="E698" i="10"/>
  <c r="E690" i="10"/>
  <c r="E711" i="10"/>
  <c r="E703" i="10"/>
  <c r="E708" i="10"/>
  <c r="E700" i="10"/>
  <c r="E692" i="10"/>
  <c r="E684" i="10"/>
  <c r="E710" i="10"/>
  <c r="E716" i="10"/>
  <c r="E707" i="10"/>
  <c r="E697" i="10"/>
  <c r="E691" i="10"/>
  <c r="E675" i="10"/>
  <c r="E713" i="10"/>
  <c r="E680" i="10"/>
  <c r="E672" i="10"/>
  <c r="E705" i="10"/>
  <c r="E677" i="10"/>
  <c r="E669" i="10"/>
  <c r="E627" i="10"/>
  <c r="E694" i="10"/>
  <c r="E674" i="10"/>
  <c r="E689" i="10"/>
  <c r="E688" i="10"/>
  <c r="E683" i="10"/>
  <c r="E682" i="10"/>
  <c r="E676" i="10"/>
  <c r="E668" i="10"/>
  <c r="E628" i="10"/>
  <c r="E699" i="10"/>
  <c r="E673" i="10"/>
  <c r="E681" i="10"/>
  <c r="E678" i="10"/>
  <c r="E646" i="10"/>
  <c r="E638" i="10"/>
  <c r="E630" i="10"/>
  <c r="E624" i="10"/>
  <c r="E704" i="10"/>
  <c r="E645" i="10"/>
  <c r="E640" i="10"/>
  <c r="E632" i="10"/>
  <c r="E712" i="10"/>
  <c r="E687" i="10"/>
  <c r="E671" i="10"/>
  <c r="E637" i="10"/>
  <c r="E629" i="10"/>
  <c r="E626" i="10"/>
  <c r="E702" i="10"/>
  <c r="E696" i="10"/>
  <c r="E642" i="10"/>
  <c r="E634" i="10"/>
  <c r="E639" i="10"/>
  <c r="E625" i="10"/>
  <c r="E695" i="10"/>
  <c r="E670" i="10"/>
  <c r="E644" i="10"/>
  <c r="E679" i="10"/>
  <c r="E633" i="10"/>
  <c r="E686" i="10"/>
  <c r="E643" i="10"/>
  <c r="E647" i="10"/>
  <c r="E636" i="10"/>
  <c r="E631" i="10"/>
  <c r="E641" i="10"/>
  <c r="E635" i="10"/>
  <c r="F715" i="11" l="1"/>
  <c r="G625" i="11"/>
  <c r="E715" i="10"/>
  <c r="F624" i="10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2" i="11"/>
  <c r="G704" i="11"/>
  <c r="G696" i="11"/>
  <c r="G688" i="11"/>
  <c r="G709" i="11"/>
  <c r="G701" i="11"/>
  <c r="G693" i="11"/>
  <c r="G685" i="11"/>
  <c r="G690" i="11"/>
  <c r="G677" i="11"/>
  <c r="G669" i="11"/>
  <c r="G627" i="11"/>
  <c r="G707" i="11"/>
  <c r="G716" i="11"/>
  <c r="G682" i="11"/>
  <c r="G676" i="11"/>
  <c r="G668" i="11"/>
  <c r="G628" i="11"/>
  <c r="G706" i="11"/>
  <c r="G681" i="11"/>
  <c r="G673" i="11"/>
  <c r="G691" i="11"/>
  <c r="G683" i="11"/>
  <c r="G678" i="11"/>
  <c r="G670" i="11"/>
  <c r="G647" i="11"/>
  <c r="G646" i="11"/>
  <c r="G645" i="11"/>
  <c r="G629" i="11"/>
  <c r="G626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74" i="11"/>
  <c r="G672" i="11"/>
  <c r="G679" i="11"/>
  <c r="G699" i="11"/>
  <c r="G698" i="11"/>
  <c r="G680" i="11"/>
  <c r="G671" i="11"/>
  <c r="F706" i="10"/>
  <c r="F698" i="10"/>
  <c r="F690" i="10"/>
  <c r="F682" i="10"/>
  <c r="F711" i="10"/>
  <c r="F703" i="10"/>
  <c r="F695" i="10"/>
  <c r="F708" i="10"/>
  <c r="F700" i="10"/>
  <c r="F713" i="10"/>
  <c r="F705" i="10"/>
  <c r="F697" i="10"/>
  <c r="F689" i="10"/>
  <c r="F716" i="10"/>
  <c r="F712" i="10"/>
  <c r="F704" i="10"/>
  <c r="F692" i="10"/>
  <c r="F680" i="10"/>
  <c r="F672" i="10"/>
  <c r="F710" i="10"/>
  <c r="F677" i="10"/>
  <c r="F669" i="10"/>
  <c r="F627" i="10"/>
  <c r="F707" i="10"/>
  <c r="F694" i="10"/>
  <c r="F693" i="10"/>
  <c r="F674" i="10"/>
  <c r="F701" i="10"/>
  <c r="F687" i="10"/>
  <c r="F686" i="10"/>
  <c r="F679" i="10"/>
  <c r="F671" i="10"/>
  <c r="F699" i="10"/>
  <c r="F673" i="10"/>
  <c r="F702" i="10"/>
  <c r="F696" i="10"/>
  <c r="F681" i="10"/>
  <c r="F678" i="10"/>
  <c r="F670" i="10"/>
  <c r="F647" i="10"/>
  <c r="F646" i="10"/>
  <c r="F645" i="10"/>
  <c r="F629" i="10"/>
  <c r="F626" i="10"/>
  <c r="F675" i="10"/>
  <c r="F643" i="10"/>
  <c r="F635" i="10"/>
  <c r="F637" i="10"/>
  <c r="F683" i="10"/>
  <c r="F668" i="10"/>
  <c r="F642" i="10"/>
  <c r="F634" i="10"/>
  <c r="F691" i="10"/>
  <c r="F639" i="10"/>
  <c r="F676" i="10"/>
  <c r="F644" i="10"/>
  <c r="F631" i="10"/>
  <c r="F633" i="10"/>
  <c r="F638" i="10"/>
  <c r="F636" i="10"/>
  <c r="F688" i="10"/>
  <c r="F632" i="10"/>
  <c r="F628" i="10"/>
  <c r="F709" i="10"/>
  <c r="F641" i="10"/>
  <c r="F685" i="10"/>
  <c r="F625" i="10"/>
  <c r="F684" i="10"/>
  <c r="F630" i="10"/>
  <c r="F640" i="10"/>
  <c r="G715" i="11" l="1"/>
  <c r="H628" i="11"/>
  <c r="F715" i="10"/>
  <c r="G625" i="10"/>
  <c r="H708" i="11" l="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09" i="11"/>
  <c r="H701" i="11"/>
  <c r="H693" i="11"/>
  <c r="H685" i="11"/>
  <c r="H706" i="11"/>
  <c r="H698" i="11"/>
  <c r="H690" i="11"/>
  <c r="H682" i="11"/>
  <c r="H687" i="11"/>
  <c r="H674" i="11"/>
  <c r="H704" i="11"/>
  <c r="H712" i="11"/>
  <c r="H681" i="11"/>
  <c r="H673" i="11"/>
  <c r="H703" i="11"/>
  <c r="H678" i="11"/>
  <c r="H670" i="11"/>
  <c r="H647" i="11"/>
  <c r="H646" i="11"/>
  <c r="H645" i="11"/>
  <c r="H629" i="11"/>
  <c r="H688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711" i="11"/>
  <c r="H680" i="11"/>
  <c r="H672" i="11"/>
  <c r="H696" i="11"/>
  <c r="H676" i="11"/>
  <c r="H671" i="11"/>
  <c r="H669" i="11"/>
  <c r="H695" i="11"/>
  <c r="H677" i="11"/>
  <c r="H668" i="11"/>
  <c r="H679" i="11"/>
  <c r="G711" i="10"/>
  <c r="G703" i="10"/>
  <c r="G695" i="10"/>
  <c r="G687" i="10"/>
  <c r="G708" i="10"/>
  <c r="G700" i="10"/>
  <c r="G692" i="10"/>
  <c r="G713" i="10"/>
  <c r="G705" i="10"/>
  <c r="G697" i="10"/>
  <c r="G710" i="10"/>
  <c r="G702" i="10"/>
  <c r="G694" i="10"/>
  <c r="G686" i="10"/>
  <c r="G712" i="10"/>
  <c r="G709" i="10"/>
  <c r="G701" i="10"/>
  <c r="G677" i="10"/>
  <c r="G669" i="10"/>
  <c r="G707" i="10"/>
  <c r="G693" i="10"/>
  <c r="G674" i="10"/>
  <c r="G679" i="10"/>
  <c r="G671" i="10"/>
  <c r="G716" i="10"/>
  <c r="G698" i="10"/>
  <c r="G688" i="10"/>
  <c r="G685" i="10"/>
  <c r="G684" i="10"/>
  <c r="G683" i="10"/>
  <c r="G676" i="10"/>
  <c r="G668" i="10"/>
  <c r="G696" i="10"/>
  <c r="G681" i="10"/>
  <c r="G678" i="10"/>
  <c r="G670" i="10"/>
  <c r="G647" i="10"/>
  <c r="G646" i="10"/>
  <c r="G645" i="10"/>
  <c r="G629" i="10"/>
  <c r="G626" i="10"/>
  <c r="G706" i="10"/>
  <c r="G704" i="10"/>
  <c r="G691" i="10"/>
  <c r="G690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72" i="10"/>
  <c r="G627" i="10"/>
  <c r="G680" i="10"/>
  <c r="G682" i="10"/>
  <c r="G673" i="10"/>
  <c r="G699" i="10"/>
  <c r="G689" i="10"/>
  <c r="G628" i="10"/>
  <c r="H715" i="11" l="1"/>
  <c r="I629" i="11"/>
  <c r="H628" i="10"/>
  <c r="G715" i="10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6" i="11"/>
  <c r="I698" i="11"/>
  <c r="I690" i="11"/>
  <c r="I711" i="11"/>
  <c r="I703" i="11"/>
  <c r="I695" i="11"/>
  <c r="I687" i="11"/>
  <c r="I684" i="11"/>
  <c r="I679" i="11"/>
  <c r="I671" i="11"/>
  <c r="I701" i="11"/>
  <c r="I709" i="11"/>
  <c r="I678" i="11"/>
  <c r="I670" i="11"/>
  <c r="I647" i="11"/>
  <c r="I646" i="11"/>
  <c r="I645" i="11"/>
  <c r="I700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85" i="11"/>
  <c r="I680" i="11"/>
  <c r="I672" i="11"/>
  <c r="I708" i="11"/>
  <c r="I677" i="11"/>
  <c r="I669" i="11"/>
  <c r="I682" i="11"/>
  <c r="I668" i="11"/>
  <c r="I692" i="11"/>
  <c r="I673" i="11"/>
  <c r="I676" i="11"/>
  <c r="I674" i="11"/>
  <c r="I693" i="11"/>
  <c r="I681" i="11"/>
  <c r="H708" i="10"/>
  <c r="H700" i="10"/>
  <c r="H692" i="10"/>
  <c r="H684" i="10"/>
  <c r="H713" i="10"/>
  <c r="H705" i="10"/>
  <c r="H697" i="10"/>
  <c r="H689" i="10"/>
  <c r="H710" i="10"/>
  <c r="H702" i="10"/>
  <c r="H716" i="10"/>
  <c r="H707" i="10"/>
  <c r="H699" i="10"/>
  <c r="H691" i="10"/>
  <c r="H683" i="10"/>
  <c r="H709" i="10"/>
  <c r="H706" i="10"/>
  <c r="H693" i="10"/>
  <c r="H674" i="10"/>
  <c r="H694" i="10"/>
  <c r="H679" i="10"/>
  <c r="H671" i="10"/>
  <c r="H703" i="10"/>
  <c r="H701" i="10"/>
  <c r="H698" i="10"/>
  <c r="H688" i="10"/>
  <c r="H687" i="10"/>
  <c r="H686" i="10"/>
  <c r="H685" i="10"/>
  <c r="H676" i="10"/>
  <c r="H668" i="10"/>
  <c r="H712" i="10"/>
  <c r="H695" i="10"/>
  <c r="H682" i="10"/>
  <c r="H673" i="10"/>
  <c r="H704" i="10"/>
  <c r="H690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1" i="10"/>
  <c r="H680" i="10"/>
  <c r="H672" i="10"/>
  <c r="H669" i="10"/>
  <c r="H677" i="10"/>
  <c r="H629" i="10"/>
  <c r="H696" i="10"/>
  <c r="H670" i="10"/>
  <c r="H681" i="10"/>
  <c r="H647" i="10"/>
  <c r="H678" i="10"/>
  <c r="H646" i="10"/>
  <c r="H645" i="10"/>
  <c r="I715" i="11" l="1"/>
  <c r="J630" i="11"/>
  <c r="H715" i="10"/>
  <c r="I629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11" i="11"/>
  <c r="J703" i="11"/>
  <c r="J695" i="11"/>
  <c r="J687" i="11"/>
  <c r="J708" i="11"/>
  <c r="J700" i="11"/>
  <c r="J692" i="11"/>
  <c r="J684" i="11"/>
  <c r="J713" i="11"/>
  <c r="J676" i="11"/>
  <c r="J668" i="11"/>
  <c r="J698" i="11"/>
  <c r="J706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97" i="11"/>
  <c r="J680" i="11"/>
  <c r="J672" i="11"/>
  <c r="J677" i="11"/>
  <c r="J669" i="11"/>
  <c r="J705" i="11"/>
  <c r="J674" i="11"/>
  <c r="J670" i="11"/>
  <c r="J647" i="11"/>
  <c r="L647" i="11" s="1"/>
  <c r="J689" i="11"/>
  <c r="J682" i="11"/>
  <c r="J678" i="11"/>
  <c r="J646" i="11"/>
  <c r="J681" i="11"/>
  <c r="J645" i="11"/>
  <c r="J673" i="11"/>
  <c r="J690" i="11"/>
  <c r="J679" i="11"/>
  <c r="J671" i="11"/>
  <c r="I713" i="10"/>
  <c r="I705" i="10"/>
  <c r="I697" i="10"/>
  <c r="I689" i="10"/>
  <c r="I681" i="10"/>
  <c r="I710" i="10"/>
  <c r="I702" i="10"/>
  <c r="I694" i="10"/>
  <c r="I716" i="10"/>
  <c r="I707" i="10"/>
  <c r="I699" i="10"/>
  <c r="I712" i="10"/>
  <c r="I704" i="10"/>
  <c r="I696" i="10"/>
  <c r="I688" i="10"/>
  <c r="I711" i="10"/>
  <c r="I703" i="10"/>
  <c r="I679" i="10"/>
  <c r="I671" i="10"/>
  <c r="I701" i="10"/>
  <c r="I698" i="10"/>
  <c r="I687" i="10"/>
  <c r="I686" i="10"/>
  <c r="I685" i="10"/>
  <c r="I676" i="10"/>
  <c r="I668" i="10"/>
  <c r="I695" i="10"/>
  <c r="I684" i="10"/>
  <c r="I683" i="10"/>
  <c r="I682" i="10"/>
  <c r="I673" i="10"/>
  <c r="I709" i="10"/>
  <c r="I678" i="10"/>
  <c r="I670" i="10"/>
  <c r="I647" i="10"/>
  <c r="I646" i="10"/>
  <c r="I645" i="10"/>
  <c r="I706" i="10"/>
  <c r="I691" i="10"/>
  <c r="I680" i="10"/>
  <c r="I672" i="10"/>
  <c r="I708" i="10"/>
  <c r="I677" i="10"/>
  <c r="I669" i="10"/>
  <c r="I693" i="10"/>
  <c r="I640" i="10"/>
  <c r="I632" i="10"/>
  <c r="I692" i="10"/>
  <c r="I674" i="10"/>
  <c r="I642" i="10"/>
  <c r="I634" i="10"/>
  <c r="I639" i="10"/>
  <c r="I631" i="10"/>
  <c r="I644" i="10"/>
  <c r="I636" i="10"/>
  <c r="I690" i="10"/>
  <c r="I633" i="10"/>
  <c r="I700" i="10"/>
  <c r="I638" i="10"/>
  <c r="I641" i="10"/>
  <c r="I675" i="10"/>
  <c r="I643" i="10"/>
  <c r="I637" i="10"/>
  <c r="I635" i="10"/>
  <c r="I630" i="10"/>
  <c r="K644" i="11" l="1"/>
  <c r="J715" i="11"/>
  <c r="L712" i="11"/>
  <c r="L704" i="11"/>
  <c r="L696" i="11"/>
  <c r="L688" i="11"/>
  <c r="L709" i="11"/>
  <c r="L701" i="11"/>
  <c r="L693" i="11"/>
  <c r="L685" i="11"/>
  <c r="L706" i="11"/>
  <c r="L698" i="11"/>
  <c r="L690" i="11"/>
  <c r="L682" i="11"/>
  <c r="L711" i="11"/>
  <c r="L703" i="11"/>
  <c r="L695" i="11"/>
  <c r="L687" i="11"/>
  <c r="L713" i="11"/>
  <c r="L705" i="11"/>
  <c r="L697" i="11"/>
  <c r="L689" i="11"/>
  <c r="L710" i="11"/>
  <c r="L702" i="11"/>
  <c r="L694" i="11"/>
  <c r="L686" i="11"/>
  <c r="L707" i="11"/>
  <c r="L678" i="11"/>
  <c r="L670" i="11"/>
  <c r="L700" i="11"/>
  <c r="L683" i="11"/>
  <c r="L677" i="11"/>
  <c r="L669" i="11"/>
  <c r="L691" i="11"/>
  <c r="L674" i="11"/>
  <c r="L708" i="11"/>
  <c r="L679" i="11"/>
  <c r="L671" i="11"/>
  <c r="L699" i="11"/>
  <c r="L676" i="11"/>
  <c r="L668" i="11"/>
  <c r="L680" i="11"/>
  <c r="L672" i="11"/>
  <c r="L681" i="11"/>
  <c r="L673" i="11"/>
  <c r="L716" i="11"/>
  <c r="L692" i="11"/>
  <c r="L675" i="11"/>
  <c r="L684" i="11"/>
  <c r="I715" i="10"/>
  <c r="J630" i="10"/>
  <c r="M701" i="11" l="1"/>
  <c r="Y767" i="11" s="1"/>
  <c r="M699" i="11"/>
  <c r="Y765" i="11" s="1"/>
  <c r="M700" i="11"/>
  <c r="Y766" i="11" s="1"/>
  <c r="M692" i="11"/>
  <c r="Y758" i="11" s="1"/>
  <c r="M681" i="11"/>
  <c r="Y747" i="11" s="1"/>
  <c r="M674" i="11"/>
  <c r="Y740" i="11" s="1"/>
  <c r="M673" i="11"/>
  <c r="Y739" i="11" s="1"/>
  <c r="M711" i="11"/>
  <c r="Y777" i="11" s="1"/>
  <c r="M678" i="11"/>
  <c r="Y744" i="11" s="1"/>
  <c r="M707" i="11"/>
  <c r="Y773" i="11" s="1"/>
  <c r="M691" i="11"/>
  <c r="Y757" i="11" s="1"/>
  <c r="L715" i="11"/>
  <c r="M669" i="11"/>
  <c r="Y735" i="11" s="1"/>
  <c r="M695" i="11"/>
  <c r="Y761" i="11" s="1"/>
  <c r="M693" i="11"/>
  <c r="Y759" i="11" s="1"/>
  <c r="K716" i="11"/>
  <c r="K707" i="11"/>
  <c r="K699" i="11"/>
  <c r="K691" i="11"/>
  <c r="K712" i="11"/>
  <c r="M712" i="11" s="1"/>
  <c r="Y778" i="11" s="1"/>
  <c r="K704" i="11"/>
  <c r="M704" i="11" s="1"/>
  <c r="Y770" i="11" s="1"/>
  <c r="K696" i="11"/>
  <c r="M696" i="11" s="1"/>
  <c r="Y762" i="11" s="1"/>
  <c r="K688" i="11"/>
  <c r="M688" i="11" s="1"/>
  <c r="Y754" i="11" s="1"/>
  <c r="K709" i="11"/>
  <c r="M709" i="11" s="1"/>
  <c r="Y775" i="11" s="1"/>
  <c r="K701" i="11"/>
  <c r="K693" i="11"/>
  <c r="K685" i="11"/>
  <c r="M685" i="11" s="1"/>
  <c r="Y751" i="11" s="1"/>
  <c r="K706" i="11"/>
  <c r="M706" i="11" s="1"/>
  <c r="Y772" i="11" s="1"/>
  <c r="K698" i="11"/>
  <c r="M698" i="11" s="1"/>
  <c r="Y764" i="11" s="1"/>
  <c r="K690" i="11"/>
  <c r="M690" i="11" s="1"/>
  <c r="Y756" i="11" s="1"/>
  <c r="K682" i="11"/>
  <c r="M682" i="11" s="1"/>
  <c r="Y748" i="11" s="1"/>
  <c r="K708" i="11"/>
  <c r="M708" i="11" s="1"/>
  <c r="Y774" i="11" s="1"/>
  <c r="K700" i="11"/>
  <c r="K692" i="11"/>
  <c r="K684" i="11"/>
  <c r="M684" i="11" s="1"/>
  <c r="Y750" i="11" s="1"/>
  <c r="K713" i="11"/>
  <c r="M713" i="11" s="1"/>
  <c r="Y779" i="11" s="1"/>
  <c r="K705" i="11"/>
  <c r="M705" i="11" s="1"/>
  <c r="Y771" i="11" s="1"/>
  <c r="K697" i="11"/>
  <c r="M697" i="11" s="1"/>
  <c r="Y763" i="11" s="1"/>
  <c r="K689" i="11"/>
  <c r="M689" i="11" s="1"/>
  <c r="Y755" i="11" s="1"/>
  <c r="K710" i="11"/>
  <c r="M710" i="11" s="1"/>
  <c r="Y776" i="11" s="1"/>
  <c r="K681" i="11"/>
  <c r="K673" i="11"/>
  <c r="K695" i="11"/>
  <c r="K703" i="11"/>
  <c r="M703" i="11" s="1"/>
  <c r="Y769" i="11" s="1"/>
  <c r="K680" i="11"/>
  <c r="M680" i="11" s="1"/>
  <c r="Y746" i="11" s="1"/>
  <c r="K672" i="11"/>
  <c r="M672" i="11" s="1"/>
  <c r="Y738" i="11" s="1"/>
  <c r="K694" i="11"/>
  <c r="M694" i="11" s="1"/>
  <c r="Y760" i="11" s="1"/>
  <c r="K683" i="11"/>
  <c r="M683" i="11" s="1"/>
  <c r="Y749" i="11" s="1"/>
  <c r="K677" i="11"/>
  <c r="M677" i="11" s="1"/>
  <c r="Y743" i="11" s="1"/>
  <c r="K669" i="11"/>
  <c r="K711" i="11"/>
  <c r="K674" i="11"/>
  <c r="K702" i="11"/>
  <c r="M702" i="11" s="1"/>
  <c r="Y768" i="11" s="1"/>
  <c r="K679" i="11"/>
  <c r="M679" i="11" s="1"/>
  <c r="Y745" i="11" s="1"/>
  <c r="K671" i="11"/>
  <c r="M671" i="11" s="1"/>
  <c r="Y737" i="11" s="1"/>
  <c r="K687" i="11"/>
  <c r="M687" i="11" s="1"/>
  <c r="Y753" i="11" s="1"/>
  <c r="K678" i="11"/>
  <c r="K676" i="11"/>
  <c r="M676" i="11" s="1"/>
  <c r="Y742" i="11" s="1"/>
  <c r="K670" i="11"/>
  <c r="M670" i="11" s="1"/>
  <c r="Y736" i="11" s="1"/>
  <c r="K668" i="11"/>
  <c r="K686" i="11"/>
  <c r="M686" i="11" s="1"/>
  <c r="Y752" i="11" s="1"/>
  <c r="K675" i="11"/>
  <c r="M675" i="11" s="1"/>
  <c r="Y741" i="11" s="1"/>
  <c r="J710" i="10"/>
  <c r="J702" i="10"/>
  <c r="J694" i="10"/>
  <c r="J686" i="10"/>
  <c r="J716" i="10"/>
  <c r="J707" i="10"/>
  <c r="J699" i="10"/>
  <c r="J691" i="10"/>
  <c r="J712" i="10"/>
  <c r="J704" i="10"/>
  <c r="J696" i="10"/>
  <c r="J709" i="10"/>
  <c r="J701" i="10"/>
  <c r="J693" i="10"/>
  <c r="J685" i="10"/>
  <c r="J711" i="10"/>
  <c r="J708" i="10"/>
  <c r="J713" i="10"/>
  <c r="J698" i="10"/>
  <c r="J687" i="10"/>
  <c r="J676" i="10"/>
  <c r="J668" i="10"/>
  <c r="J705" i="10"/>
  <c r="J703" i="10"/>
  <c r="J695" i="10"/>
  <c r="J688" i="10"/>
  <c r="J684" i="10"/>
  <c r="J683" i="10"/>
  <c r="J682" i="10"/>
  <c r="J673" i="10"/>
  <c r="J678" i="10"/>
  <c r="J670" i="10"/>
  <c r="J647" i="10"/>
  <c r="J646" i="10"/>
  <c r="J645" i="10"/>
  <c r="J690" i="10"/>
  <c r="J689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7" i="10"/>
  <c r="J669" i="10"/>
  <c r="J700" i="10"/>
  <c r="J692" i="10"/>
  <c r="J674" i="10"/>
  <c r="J697" i="10"/>
  <c r="J671" i="10"/>
  <c r="J679" i="10"/>
  <c r="J680" i="10"/>
  <c r="J706" i="10"/>
  <c r="J672" i="10"/>
  <c r="K715" i="11" l="1"/>
  <c r="M668" i="11"/>
  <c r="K644" i="10"/>
  <c r="K696" i="10" s="1"/>
  <c r="L647" i="10"/>
  <c r="L704" i="10" s="1"/>
  <c r="J715" i="10"/>
  <c r="L701" i="10"/>
  <c r="L710" i="10"/>
  <c r="L702" i="10"/>
  <c r="L672" i="10"/>
  <c r="L669" i="10"/>
  <c r="L668" i="10"/>
  <c r="L684" i="10"/>
  <c r="L700" i="10"/>
  <c r="M715" i="11" l="1"/>
  <c r="Y734" i="11"/>
  <c r="Y815" i="11" s="1"/>
  <c r="K684" i="10"/>
  <c r="K686" i="10"/>
  <c r="K677" i="10"/>
  <c r="K695" i="10"/>
  <c r="K676" i="10"/>
  <c r="K713" i="10"/>
  <c r="K679" i="10"/>
  <c r="K682" i="10"/>
  <c r="M682" i="10" s="1"/>
  <c r="Y748" i="10" s="1"/>
  <c r="L670" i="10"/>
  <c r="K697" i="10"/>
  <c r="K698" i="10"/>
  <c r="K672" i="10"/>
  <c r="K692" i="10"/>
  <c r="L695" i="10"/>
  <c r="M695" i="10" s="1"/>
  <c r="Y761" i="10" s="1"/>
  <c r="L674" i="10"/>
  <c r="L708" i="10"/>
  <c r="L678" i="10"/>
  <c r="L703" i="10"/>
  <c r="L692" i="10"/>
  <c r="M692" i="10" s="1"/>
  <c r="Y758" i="10" s="1"/>
  <c r="L690" i="10"/>
  <c r="L712" i="10"/>
  <c r="K675" i="10"/>
  <c r="K688" i="10"/>
  <c r="K689" i="10"/>
  <c r="K704" i="10"/>
  <c r="M704" i="10" s="1"/>
  <c r="Y770" i="10" s="1"/>
  <c r="K716" i="10"/>
  <c r="L686" i="10"/>
  <c r="L676" i="10"/>
  <c r="M676" i="10" s="1"/>
  <c r="Y742" i="10" s="1"/>
  <c r="L677" i="10"/>
  <c r="L681" i="10"/>
  <c r="L682" i="10"/>
  <c r="L713" i="10"/>
  <c r="L706" i="10"/>
  <c r="L680" i="10"/>
  <c r="K683" i="10"/>
  <c r="L685" i="10"/>
  <c r="L694" i="10"/>
  <c r="L691" i="10"/>
  <c r="L671" i="10"/>
  <c r="L699" i="10"/>
  <c r="L689" i="10"/>
  <c r="L683" i="10"/>
  <c r="L687" i="10"/>
  <c r="L693" i="10"/>
  <c r="L688" i="10"/>
  <c r="L709" i="10"/>
  <c r="M684" i="10"/>
  <c r="Y750" i="10" s="1"/>
  <c r="K669" i="10"/>
  <c r="M669" i="10" s="1"/>
  <c r="Y735" i="10" s="1"/>
  <c r="K674" i="10"/>
  <c r="M674" i="10" s="1"/>
  <c r="Y740" i="10" s="1"/>
  <c r="K681" i="10"/>
  <c r="K694" i="10"/>
  <c r="K690" i="10"/>
  <c r="K712" i="10"/>
  <c r="M712" i="10" s="1"/>
  <c r="Y778" i="10" s="1"/>
  <c r="M672" i="10"/>
  <c r="Y738" i="10" s="1"/>
  <c r="L716" i="10"/>
  <c r="L705" i="10"/>
  <c r="L711" i="10"/>
  <c r="L696" i="10"/>
  <c r="M696" i="10" s="1"/>
  <c r="Y762" i="10" s="1"/>
  <c r="K687" i="10"/>
  <c r="M687" i="10" s="1"/>
  <c r="Y753" i="10" s="1"/>
  <c r="K702" i="10"/>
  <c r="K678" i="10"/>
  <c r="M678" i="10" s="1"/>
  <c r="Y744" i="10" s="1"/>
  <c r="K710" i="10"/>
  <c r="M710" i="10" s="1"/>
  <c r="Y776" i="10" s="1"/>
  <c r="K701" i="10"/>
  <c r="M701" i="10" s="1"/>
  <c r="Y767" i="10" s="1"/>
  <c r="K699" i="10"/>
  <c r="M690" i="10"/>
  <c r="Y756" i="10" s="1"/>
  <c r="M688" i="10"/>
  <c r="Y754" i="10" s="1"/>
  <c r="K668" i="10"/>
  <c r="M668" i="10" s="1"/>
  <c r="K700" i="10"/>
  <c r="M700" i="10" s="1"/>
  <c r="Y766" i="10" s="1"/>
  <c r="K670" i="10"/>
  <c r="M670" i="10" s="1"/>
  <c r="Y736" i="10" s="1"/>
  <c r="K703" i="10"/>
  <c r="M703" i="10" s="1"/>
  <c r="Y769" i="10" s="1"/>
  <c r="K706" i="10"/>
  <c r="K691" i="10"/>
  <c r="L679" i="10"/>
  <c r="M679" i="10" s="1"/>
  <c r="Y745" i="10" s="1"/>
  <c r="L673" i="10"/>
  <c r="L697" i="10"/>
  <c r="M697" i="10" s="1"/>
  <c r="Y763" i="10" s="1"/>
  <c r="L675" i="10"/>
  <c r="L707" i="10"/>
  <c r="L698" i="10"/>
  <c r="M698" i="10" s="1"/>
  <c r="Y764" i="10" s="1"/>
  <c r="K671" i="10"/>
  <c r="M671" i="10" s="1"/>
  <c r="Y737" i="10" s="1"/>
  <c r="K711" i="10"/>
  <c r="K673" i="10"/>
  <c r="K705" i="10"/>
  <c r="K709" i="10"/>
  <c r="K707" i="10"/>
  <c r="K693" i="10"/>
  <c r="M693" i="10" s="1"/>
  <c r="Y759" i="10" s="1"/>
  <c r="K680" i="10"/>
  <c r="M680" i="10" s="1"/>
  <c r="Y746" i="10" s="1"/>
  <c r="K685" i="10"/>
  <c r="K708" i="10"/>
  <c r="M708" i="10" s="1"/>
  <c r="Y774" i="10" s="1"/>
  <c r="M702" i="10"/>
  <c r="Y768" i="10" s="1"/>
  <c r="M686" i="10"/>
  <c r="Y752" i="10" s="1"/>
  <c r="M713" i="10" l="1"/>
  <c r="Y779" i="10" s="1"/>
  <c r="M677" i="10"/>
  <c r="Y743" i="10" s="1"/>
  <c r="M681" i="10"/>
  <c r="Y747" i="10" s="1"/>
  <c r="M689" i="10"/>
  <c r="Y755" i="10" s="1"/>
  <c r="M683" i="10"/>
  <c r="Y749" i="10" s="1"/>
  <c r="M675" i="10"/>
  <c r="Y741" i="10" s="1"/>
  <c r="M691" i="10"/>
  <c r="Y757" i="10" s="1"/>
  <c r="M709" i="10"/>
  <c r="Y775" i="10" s="1"/>
  <c r="M706" i="10"/>
  <c r="Y772" i="10" s="1"/>
  <c r="M694" i="10"/>
  <c r="Y760" i="10" s="1"/>
  <c r="K715" i="10"/>
  <c r="M673" i="10"/>
  <c r="Y739" i="10" s="1"/>
  <c r="M685" i="10"/>
  <c r="Y751" i="10" s="1"/>
  <c r="M699" i="10"/>
  <c r="Y765" i="10" s="1"/>
  <c r="L715" i="10"/>
  <c r="M711" i="10"/>
  <c r="Y777" i="10" s="1"/>
  <c r="M705" i="10"/>
  <c r="Y771" i="10" s="1"/>
  <c r="M707" i="10"/>
  <c r="Y773" i="10" s="1"/>
  <c r="Y734" i="10"/>
  <c r="Y815" i="10" l="1"/>
  <c r="M715" i="10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30" i="1" s="1"/>
  <c r="C86" i="8" s="1"/>
  <c r="D329" i="1"/>
  <c r="C85" i="8" s="1"/>
  <c r="D229" i="1"/>
  <c r="D13" i="7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E200" i="1"/>
  <c r="E201" i="1"/>
  <c r="C473" i="1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C415" i="1" s="1"/>
  <c r="G34" i="3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71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C816" i="1"/>
  <c r="N743" i="1"/>
  <c r="N758" i="1"/>
  <c r="N753" i="1"/>
  <c r="N747" i="1"/>
  <c r="D436" i="1"/>
  <c r="C34" i="5"/>
  <c r="C16" i="8"/>
  <c r="F12" i="6"/>
  <c r="G122" i="9"/>
  <c r="H58" i="9"/>
  <c r="N746" i="1"/>
  <c r="D366" i="9"/>
  <c r="G812" i="1"/>
  <c r="CE64" i="1"/>
  <c r="C430" i="1" s="1"/>
  <c r="D368" i="9"/>
  <c r="I812" i="1"/>
  <c r="C276" i="9"/>
  <c r="CE70" i="1"/>
  <c r="C458" i="1" s="1"/>
  <c r="CE76" i="1"/>
  <c r="D612" i="1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E373" i="9" s="1"/>
  <c r="N765" i="1"/>
  <c r="N757" i="1"/>
  <c r="C615" i="1"/>
  <c r="I816" i="1"/>
  <c r="O816" i="1"/>
  <c r="E372" i="9"/>
  <c r="E10" i="4" l="1"/>
  <c r="H141" i="1"/>
  <c r="C84" i="8"/>
  <c r="I371" i="9"/>
  <c r="F386" i="1"/>
  <c r="I370" i="9"/>
  <c r="F385" i="1"/>
  <c r="C431" i="1"/>
  <c r="F382" i="1"/>
  <c r="I368" i="9"/>
  <c r="F383" i="1"/>
  <c r="F612" i="1"/>
  <c r="F381" i="1"/>
  <c r="I365" i="9"/>
  <c r="F380" i="1"/>
  <c r="BK48" i="1"/>
  <c r="F378" i="1"/>
  <c r="AA48" i="1"/>
  <c r="CA48" i="1"/>
  <c r="C112" i="8"/>
  <c r="N817" i="1"/>
  <c r="C448" i="1"/>
  <c r="N734" i="1"/>
  <c r="N773" i="1"/>
  <c r="I381" i="9"/>
  <c r="AP48" i="1"/>
  <c r="BB48" i="1"/>
  <c r="P48" i="1"/>
  <c r="P62" i="1" s="1"/>
  <c r="D186" i="9"/>
  <c r="I380" i="9"/>
  <c r="B440" i="1"/>
  <c r="F8" i="6"/>
  <c r="N774" i="1"/>
  <c r="N739" i="1"/>
  <c r="AG48" i="1"/>
  <c r="D815" i="1"/>
  <c r="N768" i="1"/>
  <c r="G10" i="4"/>
  <c r="N751" i="1"/>
  <c r="N769" i="1"/>
  <c r="C429" i="1"/>
  <c r="N761" i="1"/>
  <c r="B10" i="4"/>
  <c r="C440" i="1"/>
  <c r="D463" i="1"/>
  <c r="N752" i="1"/>
  <c r="G612" i="1"/>
  <c r="BI48" i="1"/>
  <c r="D32" i="6"/>
  <c r="C417" i="1"/>
  <c r="I366" i="9"/>
  <c r="Q816" i="1"/>
  <c r="Z48" i="1"/>
  <c r="I26" i="9"/>
  <c r="F816" i="1"/>
  <c r="C815" i="1"/>
  <c r="N778" i="1"/>
  <c r="D5" i="7"/>
  <c r="CF76" i="1"/>
  <c r="AO52" i="1" s="1"/>
  <c r="AO67" i="1" s="1"/>
  <c r="F177" i="9" s="1"/>
  <c r="N763" i="1"/>
  <c r="N736" i="1"/>
  <c r="H122" i="9"/>
  <c r="N777" i="1"/>
  <c r="I44" i="9"/>
  <c r="M816" i="1"/>
  <c r="I372" i="9"/>
  <c r="H815" i="1"/>
  <c r="I815" i="1"/>
  <c r="F815" i="1"/>
  <c r="BD48" i="1"/>
  <c r="BD62" i="1" s="1"/>
  <c r="N48" i="1"/>
  <c r="BH48" i="1"/>
  <c r="BH62" i="1" s="1"/>
  <c r="L816" i="1"/>
  <c r="I363" i="9"/>
  <c r="P816" i="1"/>
  <c r="G816" i="1"/>
  <c r="AN48" i="1"/>
  <c r="AZ48" i="1"/>
  <c r="AZ62" i="1" s="1"/>
  <c r="BN48" i="1"/>
  <c r="BY48" i="1"/>
  <c r="S48" i="1"/>
  <c r="BO48" i="1"/>
  <c r="BO62" i="1" s="1"/>
  <c r="Y48" i="1"/>
  <c r="Y62" i="1" s="1"/>
  <c r="BM48" i="1"/>
  <c r="BM62" i="1" s="1"/>
  <c r="AK48" i="1"/>
  <c r="AK62" i="1" s="1"/>
  <c r="C427" i="1"/>
  <c r="BS48" i="1"/>
  <c r="BS62" i="1" s="1"/>
  <c r="N766" i="1"/>
  <c r="L48" i="1"/>
  <c r="L62" i="1" s="1"/>
  <c r="N748" i="1"/>
  <c r="E747" i="1"/>
  <c r="B441" i="1"/>
  <c r="AF48" i="1"/>
  <c r="AF62" i="1" s="1"/>
  <c r="AR48" i="1"/>
  <c r="AR62" i="1" s="1"/>
  <c r="BF48" i="1"/>
  <c r="BR48" i="1"/>
  <c r="K816" i="1"/>
  <c r="AI48" i="1"/>
  <c r="AO48" i="1"/>
  <c r="BQ48" i="1"/>
  <c r="BQ62" i="1" s="1"/>
  <c r="O48" i="1"/>
  <c r="AC48" i="1"/>
  <c r="BI730" i="1"/>
  <c r="X48" i="1"/>
  <c r="N764" i="1"/>
  <c r="BW48" i="1"/>
  <c r="AM48" i="1"/>
  <c r="AM62" i="1" s="1"/>
  <c r="T48" i="1"/>
  <c r="J48" i="1"/>
  <c r="J62" i="1" s="1"/>
  <c r="AH48" i="1"/>
  <c r="AT48" i="1"/>
  <c r="BT48" i="1"/>
  <c r="AQ48" i="1"/>
  <c r="CC48" i="1"/>
  <c r="AW48" i="1"/>
  <c r="E48" i="1"/>
  <c r="R816" i="1"/>
  <c r="BC48" i="1"/>
  <c r="G48" i="1"/>
  <c r="AB48" i="1"/>
  <c r="N762" i="1"/>
  <c r="AU48" i="1"/>
  <c r="AU62" i="1" s="1"/>
  <c r="BV48" i="1"/>
  <c r="N775" i="1"/>
  <c r="AD48" i="1"/>
  <c r="BU48" i="1"/>
  <c r="BU62" i="1" s="1"/>
  <c r="D428" i="1"/>
  <c r="AV48" i="1"/>
  <c r="AV62" i="1" s="1"/>
  <c r="R48" i="1"/>
  <c r="AJ48" i="1"/>
  <c r="AJ62" i="1" s="1"/>
  <c r="AX48" i="1"/>
  <c r="BJ48" i="1"/>
  <c r="BJ62" i="1" s="1"/>
  <c r="CB48" i="1"/>
  <c r="BG48" i="1"/>
  <c r="BG62" i="1" s="1"/>
  <c r="I48" i="1"/>
  <c r="I62" i="1" s="1"/>
  <c r="BE48" i="1"/>
  <c r="BE62" i="1" s="1"/>
  <c r="U48" i="1"/>
  <c r="U62" i="1" s="1"/>
  <c r="AE48" i="1"/>
  <c r="C218" i="9"/>
  <c r="C464" i="1"/>
  <c r="D48" i="1"/>
  <c r="N745" i="1"/>
  <c r="N755" i="1"/>
  <c r="D816" i="1"/>
  <c r="AS48" i="1"/>
  <c r="AS62" i="1" s="1"/>
  <c r="F48" i="1"/>
  <c r="BP48" i="1"/>
  <c r="BP62" i="1" s="1"/>
  <c r="BA48" i="1"/>
  <c r="BA62" i="1" s="1"/>
  <c r="AY48" i="1"/>
  <c r="BZ48" i="1"/>
  <c r="BZ62" i="1" s="1"/>
  <c r="C575" i="1"/>
  <c r="V48" i="1"/>
  <c r="AL48" i="1"/>
  <c r="BL48" i="1"/>
  <c r="BX48" i="1"/>
  <c r="BX62" i="1" s="1"/>
  <c r="I612" i="1"/>
  <c r="C48" i="1"/>
  <c r="K48" i="1"/>
  <c r="Q48" i="1"/>
  <c r="M48" i="1"/>
  <c r="H48" i="1"/>
  <c r="H62" i="1" s="1"/>
  <c r="C10" i="4"/>
  <c r="W48" i="1"/>
  <c r="W62" i="1" s="1"/>
  <c r="G815" i="1"/>
  <c r="P815" i="1"/>
  <c r="Q815" i="1"/>
  <c r="R815" i="1"/>
  <c r="S815" i="1"/>
  <c r="G28" i="4"/>
  <c r="I362" i="9"/>
  <c r="I90" i="9"/>
  <c r="B507" i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BY62" i="1" l="1"/>
  <c r="G332" i="9" s="1"/>
  <c r="K62" i="1"/>
  <c r="D44" i="9" s="1"/>
  <c r="G62" i="1"/>
  <c r="G12" i="9" s="1"/>
  <c r="AT62" i="1"/>
  <c r="E777" i="1" s="1"/>
  <c r="BF62" i="1"/>
  <c r="E789" i="1" s="1"/>
  <c r="BN62" i="1"/>
  <c r="E797" i="1" s="1"/>
  <c r="N62" i="1"/>
  <c r="E745" i="1" s="1"/>
  <c r="AB62" i="1"/>
  <c r="G108" i="9" s="1"/>
  <c r="BI62" i="1"/>
  <c r="E268" i="9" s="1"/>
  <c r="AY62" i="1"/>
  <c r="E782" i="1" s="1"/>
  <c r="BC62" i="1"/>
  <c r="E786" i="1" s="1"/>
  <c r="AH62" i="1"/>
  <c r="E765" i="1" s="1"/>
  <c r="AC62" i="1"/>
  <c r="H108" i="9" s="1"/>
  <c r="BR62" i="1"/>
  <c r="G300" i="9" s="1"/>
  <c r="D62" i="1"/>
  <c r="D12" i="9" s="1"/>
  <c r="CB62" i="1"/>
  <c r="E811" i="1" s="1"/>
  <c r="AD62" i="1"/>
  <c r="E761" i="1" s="1"/>
  <c r="O62" i="1"/>
  <c r="H44" i="9" s="1"/>
  <c r="AN62" i="1"/>
  <c r="E771" i="1" s="1"/>
  <c r="Z62" i="1"/>
  <c r="E757" i="1" s="1"/>
  <c r="X62" i="1"/>
  <c r="C108" i="9" s="1"/>
  <c r="T62" i="1"/>
  <c r="E751" i="1" s="1"/>
  <c r="AX62" i="1"/>
  <c r="E781" i="1" s="1"/>
  <c r="BV62" i="1"/>
  <c r="E805" i="1" s="1"/>
  <c r="AW62" i="1"/>
  <c r="G204" i="9" s="1"/>
  <c r="AO62" i="1"/>
  <c r="F172" i="9" s="1"/>
  <c r="AG62" i="1"/>
  <c r="E764" i="1" s="1"/>
  <c r="BB62" i="1"/>
  <c r="E785" i="1" s="1"/>
  <c r="CA62" i="1"/>
  <c r="E810" i="1" s="1"/>
  <c r="BL62" i="1"/>
  <c r="H268" i="9" s="1"/>
  <c r="AL62" i="1"/>
  <c r="C172" i="9" s="1"/>
  <c r="F62" i="1"/>
  <c r="E737" i="1" s="1"/>
  <c r="AE62" i="1"/>
  <c r="C140" i="9" s="1"/>
  <c r="CC62" i="1"/>
  <c r="E812" i="1" s="1"/>
  <c r="BW62" i="1"/>
  <c r="E806" i="1" s="1"/>
  <c r="AI62" i="1"/>
  <c r="G140" i="9" s="1"/>
  <c r="AP62" i="1"/>
  <c r="G172" i="9" s="1"/>
  <c r="AA62" i="1"/>
  <c r="F108" i="9" s="1"/>
  <c r="Q62" i="1"/>
  <c r="C76" i="9" s="1"/>
  <c r="BT62" i="1"/>
  <c r="I300" i="9" s="1"/>
  <c r="BK62" i="1"/>
  <c r="E794" i="1" s="1"/>
  <c r="E62" i="1"/>
  <c r="E12" i="9" s="1"/>
  <c r="M62" i="1"/>
  <c r="E744" i="1" s="1"/>
  <c r="V62" i="1"/>
  <c r="H76" i="9" s="1"/>
  <c r="R62" i="1"/>
  <c r="E749" i="1" s="1"/>
  <c r="AQ62" i="1"/>
  <c r="H172" i="9" s="1"/>
  <c r="S62" i="1"/>
  <c r="E76" i="9" s="1"/>
  <c r="D76" i="9"/>
  <c r="E750" i="1"/>
  <c r="E140" i="9"/>
  <c r="BY52" i="1"/>
  <c r="BY67" i="1" s="1"/>
  <c r="BY71" i="1" s="1"/>
  <c r="C570" i="1" s="1"/>
  <c r="AM52" i="1"/>
  <c r="AM67" i="1" s="1"/>
  <c r="D177" i="9" s="1"/>
  <c r="E801" i="1"/>
  <c r="E792" i="1"/>
  <c r="E736" i="1"/>
  <c r="E735" i="1"/>
  <c r="E773" i="1"/>
  <c r="E332" i="9"/>
  <c r="C300" i="9"/>
  <c r="F140" i="9"/>
  <c r="BB52" i="1"/>
  <c r="BB67" i="1" s="1"/>
  <c r="E241" i="9" s="1"/>
  <c r="E808" i="1"/>
  <c r="Q52" i="1"/>
  <c r="Q67" i="1" s="1"/>
  <c r="Q71" i="1" s="1"/>
  <c r="C510" i="1" s="1"/>
  <c r="G510" i="1" s="1"/>
  <c r="BJ52" i="1"/>
  <c r="BJ67" i="1" s="1"/>
  <c r="J793" i="1" s="1"/>
  <c r="AV52" i="1"/>
  <c r="AV67" i="1" s="1"/>
  <c r="AV71" i="1" s="1"/>
  <c r="C541" i="1" s="1"/>
  <c r="AC52" i="1"/>
  <c r="AC67" i="1" s="1"/>
  <c r="J760" i="1" s="1"/>
  <c r="R52" i="1"/>
  <c r="R67" i="1" s="1"/>
  <c r="D81" i="9" s="1"/>
  <c r="BE52" i="1"/>
  <c r="BE67" i="1" s="1"/>
  <c r="J788" i="1" s="1"/>
  <c r="AK52" i="1"/>
  <c r="AK67" i="1" s="1"/>
  <c r="AK71" i="1" s="1"/>
  <c r="AQ52" i="1"/>
  <c r="AQ67" i="1" s="1"/>
  <c r="J774" i="1" s="1"/>
  <c r="AW52" i="1"/>
  <c r="AW67" i="1" s="1"/>
  <c r="G209" i="9" s="1"/>
  <c r="E779" i="1"/>
  <c r="E803" i="1"/>
  <c r="F204" i="9"/>
  <c r="E738" i="1"/>
  <c r="D108" i="9"/>
  <c r="H332" i="9"/>
  <c r="E756" i="1"/>
  <c r="E760" i="1"/>
  <c r="E809" i="1"/>
  <c r="E748" i="1"/>
  <c r="I204" i="9"/>
  <c r="BT52" i="1"/>
  <c r="BT67" i="1" s="1"/>
  <c r="K52" i="1"/>
  <c r="K67" i="1" s="1"/>
  <c r="K71" i="1" s="1"/>
  <c r="V52" i="1"/>
  <c r="V67" i="1" s="1"/>
  <c r="AE52" i="1"/>
  <c r="AE67" i="1" s="1"/>
  <c r="AE71" i="1" s="1"/>
  <c r="BG52" i="1"/>
  <c r="BG67" i="1" s="1"/>
  <c r="BG71" i="1" s="1"/>
  <c r="O52" i="1"/>
  <c r="O67" i="1" s="1"/>
  <c r="O71" i="1" s="1"/>
  <c r="C680" i="1" s="1"/>
  <c r="BK52" i="1"/>
  <c r="BK67" i="1" s="1"/>
  <c r="BP52" i="1"/>
  <c r="BP67" i="1" s="1"/>
  <c r="BP71" i="1" s="1"/>
  <c r="E52" i="1"/>
  <c r="E67" i="1" s="1"/>
  <c r="E71" i="1" s="1"/>
  <c r="C498" i="1" s="1"/>
  <c r="G498" i="1" s="1"/>
  <c r="BU52" i="1"/>
  <c r="BU67" i="1" s="1"/>
  <c r="BU71" i="1" s="1"/>
  <c r="W52" i="1"/>
  <c r="W67" i="1" s="1"/>
  <c r="W71" i="1" s="1"/>
  <c r="AJ52" i="1"/>
  <c r="AJ67" i="1" s="1"/>
  <c r="AJ71" i="1" s="1"/>
  <c r="L52" i="1"/>
  <c r="L67" i="1" s="1"/>
  <c r="L71" i="1" s="1"/>
  <c r="CA52" i="1"/>
  <c r="CA67" i="1" s="1"/>
  <c r="CA71" i="1" s="1"/>
  <c r="I341" i="9" s="1"/>
  <c r="U52" i="1"/>
  <c r="U67" i="1" s="1"/>
  <c r="U71" i="1" s="1"/>
  <c r="BI52" i="1"/>
  <c r="BI67" i="1" s="1"/>
  <c r="BI71" i="1" s="1"/>
  <c r="C634" i="1" s="1"/>
  <c r="BH52" i="1"/>
  <c r="BH67" i="1" s="1"/>
  <c r="BH71" i="1" s="1"/>
  <c r="AN52" i="1"/>
  <c r="AN67" i="1" s="1"/>
  <c r="AN71" i="1" s="1"/>
  <c r="H52" i="1"/>
  <c r="H67" i="1" s="1"/>
  <c r="H71" i="1" s="1"/>
  <c r="AZ52" i="1"/>
  <c r="AZ67" i="1" s="1"/>
  <c r="AZ71" i="1" s="1"/>
  <c r="AI52" i="1"/>
  <c r="AI67" i="1" s="1"/>
  <c r="AA52" i="1"/>
  <c r="AA67" i="1" s="1"/>
  <c r="AA71" i="1" s="1"/>
  <c r="C692" i="1" s="1"/>
  <c r="BM52" i="1"/>
  <c r="BM67" i="1" s="1"/>
  <c r="J796" i="1" s="1"/>
  <c r="J772" i="1"/>
  <c r="AT52" i="1"/>
  <c r="AT67" i="1" s="1"/>
  <c r="BW52" i="1"/>
  <c r="BW67" i="1" s="1"/>
  <c r="E337" i="9" s="1"/>
  <c r="AU52" i="1"/>
  <c r="AU67" i="1" s="1"/>
  <c r="AU71" i="1" s="1"/>
  <c r="AH52" i="1"/>
  <c r="AH67" i="1" s="1"/>
  <c r="J765" i="1" s="1"/>
  <c r="AP52" i="1"/>
  <c r="AP67" i="1" s="1"/>
  <c r="G177" i="9" s="1"/>
  <c r="AR52" i="1"/>
  <c r="AR67" i="1" s="1"/>
  <c r="AR71" i="1" s="1"/>
  <c r="BX52" i="1"/>
  <c r="BX67" i="1" s="1"/>
  <c r="J807" i="1" s="1"/>
  <c r="X52" i="1"/>
  <c r="X67" i="1" s="1"/>
  <c r="X71" i="1" s="1"/>
  <c r="BA52" i="1"/>
  <c r="BA67" i="1" s="1"/>
  <c r="J784" i="1" s="1"/>
  <c r="BR52" i="1"/>
  <c r="BR67" i="1" s="1"/>
  <c r="BR71" i="1" s="1"/>
  <c r="G309" i="9" s="1"/>
  <c r="M52" i="1"/>
  <c r="M67" i="1" s="1"/>
  <c r="M71" i="1" s="1"/>
  <c r="F52" i="1"/>
  <c r="F67" i="1" s="1"/>
  <c r="F71" i="1" s="1"/>
  <c r="G52" i="1"/>
  <c r="G67" i="1" s="1"/>
  <c r="G71" i="1" s="1"/>
  <c r="D52" i="1"/>
  <c r="D67" i="1" s="1"/>
  <c r="D71" i="1" s="1"/>
  <c r="C497" i="1" s="1"/>
  <c r="G497" i="1" s="1"/>
  <c r="BN52" i="1"/>
  <c r="BN67" i="1" s="1"/>
  <c r="BN71" i="1" s="1"/>
  <c r="BQ52" i="1"/>
  <c r="BQ67" i="1" s="1"/>
  <c r="BQ71" i="1" s="1"/>
  <c r="AX52" i="1"/>
  <c r="AX67" i="1" s="1"/>
  <c r="AX71" i="1" s="1"/>
  <c r="H213" i="9" s="1"/>
  <c r="BV52" i="1"/>
  <c r="BV67" i="1" s="1"/>
  <c r="T52" i="1"/>
  <c r="T67" i="1" s="1"/>
  <c r="T71" i="1" s="1"/>
  <c r="AY52" i="1"/>
  <c r="AY67" i="1" s="1"/>
  <c r="AY71" i="1" s="1"/>
  <c r="BF52" i="1"/>
  <c r="BF67" i="1" s="1"/>
  <c r="BF71" i="1" s="1"/>
  <c r="C629" i="1" s="1"/>
  <c r="AG52" i="1"/>
  <c r="AG67" i="1" s="1"/>
  <c r="AG71" i="1" s="1"/>
  <c r="C698" i="1" s="1"/>
  <c r="CC52" i="1"/>
  <c r="CC67" i="1" s="1"/>
  <c r="CC71" i="1" s="1"/>
  <c r="C620" i="1" s="1"/>
  <c r="C52" i="1"/>
  <c r="C67" i="1" s="1"/>
  <c r="S52" i="1"/>
  <c r="S67" i="1" s="1"/>
  <c r="S71" i="1" s="1"/>
  <c r="C684" i="1" s="1"/>
  <c r="AF52" i="1"/>
  <c r="AF67" i="1" s="1"/>
  <c r="AF71" i="1" s="1"/>
  <c r="I52" i="1"/>
  <c r="I67" i="1" s="1"/>
  <c r="I71" i="1" s="1"/>
  <c r="P52" i="1"/>
  <c r="P67" i="1" s="1"/>
  <c r="P71" i="1" s="1"/>
  <c r="J52" i="1"/>
  <c r="J67" i="1" s="1"/>
  <c r="J71" i="1" s="1"/>
  <c r="BZ52" i="1"/>
  <c r="BZ67" i="1" s="1"/>
  <c r="BZ71" i="1" s="1"/>
  <c r="CB52" i="1"/>
  <c r="CB67" i="1" s="1"/>
  <c r="BD52" i="1"/>
  <c r="BD67" i="1" s="1"/>
  <c r="BD71" i="1" s="1"/>
  <c r="BS52" i="1"/>
  <c r="BS67" i="1" s="1"/>
  <c r="BS71" i="1" s="1"/>
  <c r="AS52" i="1"/>
  <c r="AS67" i="1" s="1"/>
  <c r="AS71" i="1" s="1"/>
  <c r="BL52" i="1"/>
  <c r="BL67" i="1" s="1"/>
  <c r="BL71" i="1" s="1"/>
  <c r="AD52" i="1"/>
  <c r="AD67" i="1" s="1"/>
  <c r="AD71" i="1" s="1"/>
  <c r="I117" i="9" s="1"/>
  <c r="BC52" i="1"/>
  <c r="BC67" i="1" s="1"/>
  <c r="BC71" i="1" s="1"/>
  <c r="N52" i="1"/>
  <c r="N67" i="1" s="1"/>
  <c r="N71" i="1" s="1"/>
  <c r="Z52" i="1"/>
  <c r="Z67" i="1" s="1"/>
  <c r="Y52" i="1"/>
  <c r="Y67" i="1" s="1"/>
  <c r="Y71" i="1" s="1"/>
  <c r="AL52" i="1"/>
  <c r="AL67" i="1" s="1"/>
  <c r="J769" i="1" s="1"/>
  <c r="BO52" i="1"/>
  <c r="BO67" i="1" s="1"/>
  <c r="BO71" i="1" s="1"/>
  <c r="D309" i="9" s="1"/>
  <c r="AB52" i="1"/>
  <c r="AB67" i="1" s="1"/>
  <c r="F268" i="9"/>
  <c r="I236" i="9"/>
  <c r="E793" i="1"/>
  <c r="G44" i="9"/>
  <c r="E754" i="1"/>
  <c r="E795" i="1"/>
  <c r="I76" i="9"/>
  <c r="H140" i="9"/>
  <c r="E767" i="1"/>
  <c r="F300" i="9"/>
  <c r="E800" i="1"/>
  <c r="E746" i="1"/>
  <c r="E769" i="1"/>
  <c r="D140" i="9"/>
  <c r="E770" i="1"/>
  <c r="E740" i="1"/>
  <c r="I12" i="9"/>
  <c r="E772" i="1"/>
  <c r="AO71" i="1"/>
  <c r="E776" i="1"/>
  <c r="C204" i="9"/>
  <c r="E780" i="1"/>
  <c r="E763" i="1"/>
  <c r="D172" i="9"/>
  <c r="E172" i="9"/>
  <c r="E742" i="1"/>
  <c r="D236" i="9"/>
  <c r="E784" i="1"/>
  <c r="C268" i="9"/>
  <c r="E790" i="1"/>
  <c r="D300" i="9"/>
  <c r="E798" i="1"/>
  <c r="H236" i="9"/>
  <c r="E788" i="1"/>
  <c r="E204" i="9"/>
  <c r="C62" i="1"/>
  <c r="CE48" i="1"/>
  <c r="E743" i="1"/>
  <c r="E44" i="9"/>
  <c r="E739" i="1"/>
  <c r="H12" i="9"/>
  <c r="E768" i="1"/>
  <c r="I140" i="9"/>
  <c r="F76" i="9"/>
  <c r="D364" i="9"/>
  <c r="E778" i="1"/>
  <c r="G236" i="9"/>
  <c r="E799" i="1"/>
  <c r="E300" i="9"/>
  <c r="C332" i="9"/>
  <c r="E804" i="1"/>
  <c r="F236" i="9"/>
  <c r="I268" i="9"/>
  <c r="E796" i="1"/>
  <c r="E787" i="1"/>
  <c r="F332" i="9"/>
  <c r="E807" i="1"/>
  <c r="C44" i="9"/>
  <c r="E741" i="1"/>
  <c r="E802" i="1"/>
  <c r="H300" i="9"/>
  <c r="D268" i="9"/>
  <c r="E791" i="1"/>
  <c r="G76" i="9"/>
  <c r="E752" i="1"/>
  <c r="E762" i="1"/>
  <c r="I172" i="9"/>
  <c r="E775" i="1"/>
  <c r="C236" i="9"/>
  <c r="E783" i="1"/>
  <c r="N815" i="1"/>
  <c r="F501" i="1"/>
  <c r="F517" i="1"/>
  <c r="F499" i="1"/>
  <c r="H505" i="1"/>
  <c r="F505" i="1"/>
  <c r="F497" i="1"/>
  <c r="F515" i="1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I378" i="9"/>
  <c r="K612" i="1"/>
  <c r="C465" i="1"/>
  <c r="N816" i="1"/>
  <c r="C126" i="8"/>
  <c r="D391" i="1"/>
  <c r="F32" i="6"/>
  <c r="C478" i="1"/>
  <c r="C102" i="8"/>
  <c r="C482" i="1"/>
  <c r="F498" i="1"/>
  <c r="J768" i="1"/>
  <c r="J808" i="1"/>
  <c r="G337" i="9"/>
  <c r="C476" i="1"/>
  <c r="F16" i="6"/>
  <c r="F516" i="1"/>
  <c r="F540" i="1"/>
  <c r="H540" i="1"/>
  <c r="F532" i="1"/>
  <c r="F524" i="1"/>
  <c r="F550" i="1"/>
  <c r="G305" i="9"/>
  <c r="AB71" i="1" l="1"/>
  <c r="C693" i="1" s="1"/>
  <c r="V71" i="1"/>
  <c r="E759" i="1"/>
  <c r="E753" i="1"/>
  <c r="E766" i="1"/>
  <c r="F12" i="9"/>
  <c r="E236" i="9"/>
  <c r="D332" i="9"/>
  <c r="E108" i="9"/>
  <c r="C364" i="9"/>
  <c r="D204" i="9"/>
  <c r="BV71" i="1"/>
  <c r="C642" i="1" s="1"/>
  <c r="AT71" i="1"/>
  <c r="C711" i="1" s="1"/>
  <c r="BT71" i="1"/>
  <c r="I309" i="9" s="1"/>
  <c r="F44" i="9"/>
  <c r="H204" i="9"/>
  <c r="Z71" i="1"/>
  <c r="E117" i="9" s="1"/>
  <c r="CB71" i="1"/>
  <c r="C373" i="9" s="1"/>
  <c r="BK71" i="1"/>
  <c r="E758" i="1"/>
  <c r="E774" i="1"/>
  <c r="AI71" i="1"/>
  <c r="G149" i="9" s="1"/>
  <c r="E755" i="1"/>
  <c r="I332" i="9"/>
  <c r="G268" i="9"/>
  <c r="I108" i="9"/>
  <c r="AW71" i="1"/>
  <c r="AM71" i="1"/>
  <c r="C532" i="1" s="1"/>
  <c r="G532" i="1" s="1"/>
  <c r="J770" i="1"/>
  <c r="G241" i="9"/>
  <c r="H241" i="9"/>
  <c r="BE71" i="1"/>
  <c r="H245" i="9" s="1"/>
  <c r="J801" i="1"/>
  <c r="J805" i="1"/>
  <c r="D17" i="9"/>
  <c r="I145" i="9"/>
  <c r="C626" i="1"/>
  <c r="C563" i="1"/>
  <c r="J738" i="1"/>
  <c r="C81" i="9"/>
  <c r="J748" i="1"/>
  <c r="F81" i="9"/>
  <c r="J786" i="1"/>
  <c r="BM71" i="1"/>
  <c r="C638" i="1" s="1"/>
  <c r="J735" i="1"/>
  <c r="F241" i="9"/>
  <c r="J776" i="1"/>
  <c r="E149" i="9"/>
  <c r="C209" i="9"/>
  <c r="E209" i="9"/>
  <c r="F273" i="9"/>
  <c r="J758" i="1"/>
  <c r="J763" i="1"/>
  <c r="D145" i="9"/>
  <c r="J789" i="1"/>
  <c r="G17" i="9"/>
  <c r="C177" i="9"/>
  <c r="AL71" i="1"/>
  <c r="C181" i="9" s="1"/>
  <c r="C551" i="1"/>
  <c r="I245" i="9"/>
  <c r="C700" i="1"/>
  <c r="C526" i="1"/>
  <c r="G526" i="1" s="1"/>
  <c r="I241" i="9"/>
  <c r="C682" i="1"/>
  <c r="D21" i="9"/>
  <c r="C554" i="1"/>
  <c r="C669" i="1"/>
  <c r="C616" i="1"/>
  <c r="E85" i="9"/>
  <c r="E277" i="9"/>
  <c r="G341" i="9"/>
  <c r="D305" i="9"/>
  <c r="I209" i="9"/>
  <c r="J811" i="1"/>
  <c r="BB71" i="1"/>
  <c r="C632" i="1" s="1"/>
  <c r="J797" i="1"/>
  <c r="J750" i="1"/>
  <c r="J785" i="1"/>
  <c r="C670" i="1"/>
  <c r="C622" i="1"/>
  <c r="J751" i="1"/>
  <c r="C521" i="1"/>
  <c r="G521" i="1" s="1"/>
  <c r="C85" i="9"/>
  <c r="C695" i="1"/>
  <c r="C520" i="1"/>
  <c r="G520" i="1" s="1"/>
  <c r="C572" i="1"/>
  <c r="J798" i="1"/>
  <c r="F113" i="9"/>
  <c r="F213" i="9"/>
  <c r="J778" i="1"/>
  <c r="AC71" i="1"/>
  <c r="C528" i="1"/>
  <c r="G528" i="1" s="1"/>
  <c r="C560" i="1"/>
  <c r="J744" i="1"/>
  <c r="C645" i="1"/>
  <c r="C627" i="1"/>
  <c r="C713" i="1"/>
  <c r="H113" i="9"/>
  <c r="F49" i="9"/>
  <c r="H177" i="9"/>
  <c r="H85" i="9"/>
  <c r="C687" i="1"/>
  <c r="C543" i="1"/>
  <c r="C512" i="1"/>
  <c r="G512" i="1" s="1"/>
  <c r="D209" i="9"/>
  <c r="J779" i="1"/>
  <c r="F209" i="9"/>
  <c r="E81" i="9"/>
  <c r="AQ71" i="1"/>
  <c r="H181" i="9" s="1"/>
  <c r="J756" i="1"/>
  <c r="C539" i="1"/>
  <c r="G539" i="1" s="1"/>
  <c r="H209" i="9"/>
  <c r="D113" i="9"/>
  <c r="D213" i="9"/>
  <c r="J781" i="1"/>
  <c r="D241" i="9"/>
  <c r="J749" i="1"/>
  <c r="R71" i="1"/>
  <c r="BJ71" i="1"/>
  <c r="J780" i="1"/>
  <c r="J777" i="1"/>
  <c r="BA71" i="1"/>
  <c r="D245" i="9" s="1"/>
  <c r="C705" i="1"/>
  <c r="E181" i="9"/>
  <c r="C533" i="1"/>
  <c r="G533" i="1" s="1"/>
  <c r="G53" i="9"/>
  <c r="C507" i="1"/>
  <c r="G507" i="1" s="1"/>
  <c r="C679" i="1"/>
  <c r="C513" i="1"/>
  <c r="G513" i="1" s="1"/>
  <c r="C685" i="1"/>
  <c r="F85" i="9"/>
  <c r="C523" i="1"/>
  <c r="G523" i="1" s="1"/>
  <c r="F305" i="9"/>
  <c r="C515" i="1"/>
  <c r="G515" i="1" s="1"/>
  <c r="G117" i="9"/>
  <c r="C565" i="1"/>
  <c r="F337" i="9"/>
  <c r="J737" i="1"/>
  <c r="E21" i="9"/>
  <c r="C305" i="9"/>
  <c r="F117" i="9"/>
  <c r="J782" i="1"/>
  <c r="C647" i="1"/>
  <c r="CE52" i="1"/>
  <c r="C573" i="1"/>
  <c r="F17" i="9"/>
  <c r="C113" i="9"/>
  <c r="J787" i="1"/>
  <c r="C691" i="1"/>
  <c r="J755" i="1"/>
  <c r="C369" i="9"/>
  <c r="J800" i="1"/>
  <c r="C519" i="1"/>
  <c r="G519" i="1" s="1"/>
  <c r="BX71" i="1"/>
  <c r="C644" i="1" s="1"/>
  <c r="C624" i="1"/>
  <c r="C549" i="1"/>
  <c r="G245" i="9"/>
  <c r="C689" i="1"/>
  <c r="C517" i="1"/>
  <c r="C117" i="9"/>
  <c r="C571" i="1"/>
  <c r="C646" i="1"/>
  <c r="H341" i="9"/>
  <c r="C525" i="1"/>
  <c r="G525" i="1" s="1"/>
  <c r="C697" i="1"/>
  <c r="D149" i="9"/>
  <c r="C637" i="1"/>
  <c r="H277" i="9"/>
  <c r="C557" i="1"/>
  <c r="C544" i="1"/>
  <c r="G544" i="1" s="1"/>
  <c r="I213" i="9"/>
  <c r="C625" i="1"/>
  <c r="D117" i="9"/>
  <c r="C690" i="1"/>
  <c r="C518" i="1"/>
  <c r="G518" i="1" s="1"/>
  <c r="C672" i="1"/>
  <c r="C500" i="1"/>
  <c r="G500" i="1" s="1"/>
  <c r="G21" i="9"/>
  <c r="C673" i="1"/>
  <c r="C501" i="1"/>
  <c r="G501" i="1" s="1"/>
  <c r="H21" i="9"/>
  <c r="I85" i="9"/>
  <c r="C688" i="1"/>
  <c r="C516" i="1"/>
  <c r="G516" i="1" s="1"/>
  <c r="C619" i="1"/>
  <c r="C559" i="1"/>
  <c r="C309" i="9"/>
  <c r="C506" i="1"/>
  <c r="G506" i="1" s="1"/>
  <c r="C678" i="1"/>
  <c r="F53" i="9"/>
  <c r="E213" i="9"/>
  <c r="C712" i="1"/>
  <c r="C540" i="1"/>
  <c r="G540" i="1" s="1"/>
  <c r="J806" i="1"/>
  <c r="BW71" i="1"/>
  <c r="J773" i="1"/>
  <c r="AP71" i="1"/>
  <c r="C635" i="1"/>
  <c r="C556" i="1"/>
  <c r="G277" i="9"/>
  <c r="I53" i="9"/>
  <c r="C509" i="1"/>
  <c r="G509" i="1" s="1"/>
  <c r="C681" i="1"/>
  <c r="F145" i="9"/>
  <c r="AH71" i="1"/>
  <c r="J802" i="1"/>
  <c r="H305" i="9"/>
  <c r="H337" i="9"/>
  <c r="J809" i="1"/>
  <c r="E145" i="9"/>
  <c r="J764" i="1"/>
  <c r="CE67" i="1"/>
  <c r="F384" i="1" s="1"/>
  <c r="J775" i="1"/>
  <c r="I177" i="9"/>
  <c r="J783" i="1"/>
  <c r="C241" i="9"/>
  <c r="E273" i="9"/>
  <c r="J792" i="1"/>
  <c r="H145" i="9"/>
  <c r="J767" i="1"/>
  <c r="E305" i="9"/>
  <c r="J799" i="1"/>
  <c r="C145" i="9"/>
  <c r="J762" i="1"/>
  <c r="J761" i="1"/>
  <c r="I113" i="9"/>
  <c r="J741" i="1"/>
  <c r="C49" i="9"/>
  <c r="H17" i="9"/>
  <c r="J739" i="1"/>
  <c r="G81" i="9"/>
  <c r="J752" i="1"/>
  <c r="I81" i="9"/>
  <c r="J754" i="1"/>
  <c r="G273" i="9"/>
  <c r="J794" i="1"/>
  <c r="J753" i="1"/>
  <c r="H81" i="9"/>
  <c r="G113" i="9"/>
  <c r="J759" i="1"/>
  <c r="E113" i="9"/>
  <c r="J757" i="1"/>
  <c r="J795" i="1"/>
  <c r="H273" i="9"/>
  <c r="I49" i="9"/>
  <c r="J747" i="1"/>
  <c r="J734" i="1"/>
  <c r="C17" i="9"/>
  <c r="J771" i="1"/>
  <c r="E177" i="9"/>
  <c r="J810" i="1"/>
  <c r="I337" i="9"/>
  <c r="C337" i="9"/>
  <c r="J804" i="1"/>
  <c r="J746" i="1"/>
  <c r="H49" i="9"/>
  <c r="J742" i="1"/>
  <c r="D49" i="9"/>
  <c r="J745" i="1"/>
  <c r="G49" i="9"/>
  <c r="J740" i="1"/>
  <c r="I17" i="9"/>
  <c r="J812" i="1"/>
  <c r="D369" i="9"/>
  <c r="G145" i="9"/>
  <c r="J766" i="1"/>
  <c r="D273" i="9"/>
  <c r="J791" i="1"/>
  <c r="J743" i="1"/>
  <c r="E49" i="9"/>
  <c r="J736" i="1"/>
  <c r="E17" i="9"/>
  <c r="J790" i="1"/>
  <c r="C273" i="9"/>
  <c r="J803" i="1"/>
  <c r="I305" i="9"/>
  <c r="H53" i="9"/>
  <c r="C508" i="1"/>
  <c r="G508" i="1" s="1"/>
  <c r="D373" i="9"/>
  <c r="G85" i="9"/>
  <c r="C514" i="1"/>
  <c r="G514" i="1" s="1"/>
  <c r="C686" i="1"/>
  <c r="C633" i="1"/>
  <c r="C548" i="1"/>
  <c r="F245" i="9"/>
  <c r="CE62" i="1"/>
  <c r="F379" i="1" s="1"/>
  <c r="C71" i="1"/>
  <c r="C12" i="9"/>
  <c r="E734" i="1"/>
  <c r="E815" i="1" s="1"/>
  <c r="D53" i="9"/>
  <c r="C676" i="1"/>
  <c r="C504" i="1"/>
  <c r="G504" i="1" s="1"/>
  <c r="G213" i="9"/>
  <c r="C542" i="1"/>
  <c r="C631" i="1"/>
  <c r="C553" i="1"/>
  <c r="D277" i="9"/>
  <c r="C636" i="1"/>
  <c r="C530" i="1"/>
  <c r="G530" i="1" s="1"/>
  <c r="C702" i="1"/>
  <c r="I149" i="9"/>
  <c r="C639" i="1"/>
  <c r="H309" i="9"/>
  <c r="C564" i="1"/>
  <c r="C502" i="1"/>
  <c r="G502" i="1" s="1"/>
  <c r="I21" i="9"/>
  <c r="C674" i="1"/>
  <c r="F309" i="9"/>
  <c r="C562" i="1"/>
  <c r="C623" i="1"/>
  <c r="C574" i="1"/>
  <c r="C524" i="1"/>
  <c r="C696" i="1"/>
  <c r="C149" i="9"/>
  <c r="F21" i="9"/>
  <c r="C499" i="1"/>
  <c r="C671" i="1"/>
  <c r="C618" i="1"/>
  <c r="C277" i="9"/>
  <c r="C552" i="1"/>
  <c r="C710" i="1"/>
  <c r="C213" i="9"/>
  <c r="C538" i="1"/>
  <c r="G538" i="1" s="1"/>
  <c r="C567" i="1"/>
  <c r="C641" i="1"/>
  <c r="C566" i="1"/>
  <c r="C341" i="9"/>
  <c r="H149" i="9"/>
  <c r="C701" i="1"/>
  <c r="C529" i="1"/>
  <c r="G529" i="1" s="1"/>
  <c r="D341" i="9"/>
  <c r="C537" i="1"/>
  <c r="G537" i="1" s="1"/>
  <c r="I181" i="9"/>
  <c r="C709" i="1"/>
  <c r="C677" i="1"/>
  <c r="E53" i="9"/>
  <c r="C505" i="1"/>
  <c r="G505" i="1" s="1"/>
  <c r="H498" i="1"/>
  <c r="C245" i="9"/>
  <c r="C628" i="1"/>
  <c r="C545" i="1"/>
  <c r="G545" i="1" s="1"/>
  <c r="C53" i="9"/>
  <c r="C675" i="1"/>
  <c r="C503" i="1"/>
  <c r="G503" i="1" s="1"/>
  <c r="C621" i="1"/>
  <c r="C561" i="1"/>
  <c r="E309" i="9"/>
  <c r="F181" i="9"/>
  <c r="C534" i="1"/>
  <c r="G534" i="1" s="1"/>
  <c r="C706" i="1"/>
  <c r="H497" i="1"/>
  <c r="F511" i="1"/>
  <c r="F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F500" i="1"/>
  <c r="F509" i="1"/>
  <c r="C640" i="1" l="1"/>
  <c r="C614" i="1"/>
  <c r="C550" i="1"/>
  <c r="H532" i="1"/>
  <c r="C704" i="1"/>
  <c r="D181" i="9"/>
  <c r="I277" i="9"/>
  <c r="C558" i="1"/>
  <c r="H526" i="1"/>
  <c r="H516" i="1"/>
  <c r="H512" i="1"/>
  <c r="C703" i="1"/>
  <c r="C531" i="1"/>
  <c r="G531" i="1" s="1"/>
  <c r="H501" i="1"/>
  <c r="C547" i="1"/>
  <c r="C546" i="1"/>
  <c r="G546" i="1" s="1"/>
  <c r="C630" i="1"/>
  <c r="E245" i="9"/>
  <c r="H500" i="1"/>
  <c r="F341" i="9"/>
  <c r="H520" i="1"/>
  <c r="C569" i="1"/>
  <c r="C522" i="1"/>
  <c r="C694" i="1"/>
  <c r="H117" i="9"/>
  <c r="F277" i="9"/>
  <c r="C555" i="1"/>
  <c r="C617" i="1"/>
  <c r="D85" i="9"/>
  <c r="C511" i="1"/>
  <c r="C683" i="1"/>
  <c r="C708" i="1"/>
  <c r="C536" i="1"/>
  <c r="G536" i="1" s="1"/>
  <c r="H544" i="1"/>
  <c r="H515" i="1"/>
  <c r="H509" i="1"/>
  <c r="H513" i="1"/>
  <c r="H508" i="1"/>
  <c r="H518" i="1"/>
  <c r="F149" i="9"/>
  <c r="C699" i="1"/>
  <c r="C527" i="1"/>
  <c r="G527" i="1" s="1"/>
  <c r="C707" i="1"/>
  <c r="G181" i="9"/>
  <c r="C535" i="1"/>
  <c r="G535" i="1" s="1"/>
  <c r="J815" i="1"/>
  <c r="C568" i="1"/>
  <c r="C643" i="1"/>
  <c r="E341" i="9"/>
  <c r="G517" i="1"/>
  <c r="H517" i="1"/>
  <c r="C433" i="1"/>
  <c r="J816" i="1"/>
  <c r="I369" i="9"/>
  <c r="H514" i="1"/>
  <c r="H530" i="1"/>
  <c r="D615" i="1"/>
  <c r="I364" i="9"/>
  <c r="C428" i="1"/>
  <c r="E816" i="1"/>
  <c r="CE71" i="1"/>
  <c r="G550" i="1"/>
  <c r="H550" i="1" s="1"/>
  <c r="G499" i="1"/>
  <c r="H499" i="1" s="1"/>
  <c r="C496" i="1"/>
  <c r="G496" i="1" s="1"/>
  <c r="C668" i="1"/>
  <c r="C21" i="9"/>
  <c r="G524" i="1"/>
  <c r="H524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F535" i="1"/>
  <c r="H533" i="1"/>
  <c r="F533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46" i="1"/>
  <c r="C441" i="1"/>
  <c r="G522" i="1"/>
  <c r="H522" i="1" s="1"/>
  <c r="G511" i="1"/>
  <c r="H511" i="1"/>
  <c r="H535" i="1"/>
  <c r="H527" i="1"/>
  <c r="C715" i="1"/>
  <c r="H496" i="1"/>
  <c r="D629" i="1"/>
  <c r="D620" i="1"/>
  <c r="D669" i="1"/>
  <c r="D691" i="1"/>
  <c r="D673" i="1"/>
  <c r="D677" i="1"/>
  <c r="D640" i="1"/>
  <c r="D689" i="1"/>
  <c r="D701" i="1"/>
  <c r="D696" i="1"/>
  <c r="D646" i="1"/>
  <c r="D708" i="1"/>
  <c r="D618" i="1"/>
  <c r="D687" i="1"/>
  <c r="D622" i="1"/>
  <c r="D699" i="1"/>
  <c r="D630" i="1"/>
  <c r="D674" i="1"/>
  <c r="D713" i="1"/>
  <c r="D710" i="1"/>
  <c r="D668" i="1"/>
  <c r="D680" i="1"/>
  <c r="D643" i="1"/>
  <c r="D619" i="1"/>
  <c r="D695" i="1"/>
  <c r="D683" i="1"/>
  <c r="D624" i="1"/>
  <c r="D625" i="1"/>
  <c r="D681" i="1"/>
  <c r="D703" i="1"/>
  <c r="D686" i="1"/>
  <c r="D684" i="1"/>
  <c r="D709" i="1"/>
  <c r="D616" i="1"/>
  <c r="D644" i="1"/>
  <c r="D645" i="1"/>
  <c r="D704" i="1"/>
  <c r="D639" i="1"/>
  <c r="D628" i="1"/>
  <c r="D705" i="1"/>
  <c r="D711" i="1"/>
  <c r="D631" i="1"/>
  <c r="D706" i="1"/>
  <c r="D676" i="1"/>
  <c r="D634" i="1"/>
  <c r="D627" i="1"/>
  <c r="D678" i="1"/>
  <c r="D641" i="1"/>
  <c r="D688" i="1"/>
  <c r="D716" i="1"/>
  <c r="D702" i="1"/>
  <c r="D632" i="1"/>
  <c r="D617" i="1"/>
  <c r="D697" i="1"/>
  <c r="D685" i="1"/>
  <c r="D690" i="1"/>
  <c r="D707" i="1"/>
  <c r="D637" i="1"/>
  <c r="D694" i="1"/>
  <c r="D647" i="1"/>
  <c r="D635" i="1"/>
  <c r="D671" i="1"/>
  <c r="D638" i="1"/>
  <c r="D670" i="1"/>
  <c r="D621" i="1"/>
  <c r="D712" i="1"/>
  <c r="D626" i="1"/>
  <c r="D679" i="1"/>
  <c r="D700" i="1"/>
  <c r="D636" i="1"/>
  <c r="D633" i="1"/>
  <c r="D693" i="1"/>
  <c r="D692" i="1"/>
  <c r="D623" i="1"/>
  <c r="D675" i="1"/>
  <c r="D682" i="1"/>
  <c r="D642" i="1"/>
  <c r="D698" i="1"/>
  <c r="D672" i="1"/>
  <c r="C716" i="1"/>
  <c r="I373" i="9"/>
  <c r="E623" i="1" l="1"/>
  <c r="E612" i="1"/>
  <c r="D715" i="1"/>
  <c r="E716" i="1" l="1"/>
  <c r="E625" i="1"/>
  <c r="E676" i="1"/>
  <c r="E671" i="1"/>
  <c r="E703" i="1"/>
  <c r="E635" i="1"/>
  <c r="E696" i="1"/>
  <c r="E687" i="1"/>
  <c r="E624" i="1"/>
  <c r="E693" i="1"/>
  <c r="E681" i="1"/>
  <c r="E709" i="1"/>
  <c r="E674" i="1"/>
  <c r="E707" i="1"/>
  <c r="E672" i="1"/>
  <c r="E637" i="1"/>
  <c r="E698" i="1"/>
  <c r="E697" i="1"/>
  <c r="E643" i="1"/>
  <c r="E684" i="1"/>
  <c r="E679" i="1"/>
  <c r="E647" i="1"/>
  <c r="E669" i="1"/>
  <c r="E629" i="1"/>
  <c r="E633" i="1"/>
  <c r="E670" i="1"/>
  <c r="E708" i="1"/>
  <c r="E685" i="1"/>
  <c r="E704" i="1"/>
  <c r="E678" i="1"/>
  <c r="E712" i="1"/>
  <c r="E689" i="1"/>
  <c r="E700" i="1"/>
  <c r="E627" i="1"/>
  <c r="E710" i="1"/>
  <c r="E691" i="1"/>
  <c r="E690" i="1"/>
  <c r="E701" i="1"/>
  <c r="E639" i="1"/>
  <c r="E645" i="1"/>
  <c r="E680" i="1"/>
  <c r="E644" i="1"/>
  <c r="E699" i="1"/>
  <c r="E626" i="1"/>
  <c r="E628" i="1"/>
  <c r="E630" i="1"/>
  <c r="E640" i="1"/>
  <c r="E705" i="1"/>
  <c r="E641" i="1"/>
  <c r="E683" i="1"/>
  <c r="E702" i="1"/>
  <c r="E632" i="1"/>
  <c r="E636" i="1"/>
  <c r="E675" i="1"/>
  <c r="E682" i="1"/>
  <c r="E638" i="1"/>
  <c r="E695" i="1"/>
  <c r="E642" i="1"/>
  <c r="E646" i="1"/>
  <c r="E711" i="1"/>
  <c r="E688" i="1"/>
  <c r="E686" i="1"/>
  <c r="E677" i="1"/>
  <c r="E668" i="1"/>
  <c r="E694" i="1"/>
  <c r="E634" i="1"/>
  <c r="E706" i="1"/>
  <c r="E631" i="1"/>
  <c r="E692" i="1"/>
  <c r="E713" i="1"/>
  <c r="E673" i="1"/>
  <c r="E715" i="1" l="1"/>
  <c r="F624" i="1"/>
  <c r="F625" i="1" l="1"/>
  <c r="F627" i="1"/>
  <c r="F701" i="1"/>
  <c r="F707" i="1"/>
  <c r="F671" i="1"/>
  <c r="F693" i="1"/>
  <c r="F711" i="1"/>
  <c r="F676" i="1"/>
  <c r="F704" i="1"/>
  <c r="F670" i="1"/>
  <c r="F685" i="1"/>
  <c r="F700" i="1"/>
  <c r="F709" i="1"/>
  <c r="F686" i="1"/>
  <c r="F683" i="1"/>
  <c r="F637" i="1"/>
  <c r="F632" i="1"/>
  <c r="F641" i="1"/>
  <c r="F694" i="1"/>
  <c r="F696" i="1"/>
  <c r="F640" i="1"/>
  <c r="F646" i="1"/>
  <c r="F713" i="1"/>
  <c r="F633" i="1"/>
  <c r="F698" i="1"/>
  <c r="F647" i="1"/>
  <c r="F680" i="1"/>
  <c r="F703" i="1"/>
  <c r="F681" i="1"/>
  <c r="F689" i="1"/>
  <c r="F708" i="1"/>
  <c r="F706" i="1"/>
  <c r="F635" i="1"/>
  <c r="F668" i="1"/>
  <c r="F636" i="1"/>
  <c r="F645" i="1"/>
  <c r="F672" i="1"/>
  <c r="F695" i="1"/>
  <c r="F687" i="1"/>
  <c r="F675" i="1"/>
  <c r="F678" i="1"/>
  <c r="F679" i="1"/>
  <c r="F674" i="1"/>
  <c r="F628" i="1"/>
  <c r="F644" i="1"/>
  <c r="F638" i="1"/>
  <c r="F677" i="1"/>
  <c r="F710" i="1"/>
  <c r="F690" i="1"/>
  <c r="F631" i="1"/>
  <c r="F688" i="1"/>
  <c r="F692" i="1"/>
  <c r="F629" i="1"/>
  <c r="F642" i="1"/>
  <c r="F626" i="1"/>
  <c r="F712" i="1"/>
  <c r="F691" i="1"/>
  <c r="F643" i="1"/>
  <c r="F702" i="1"/>
  <c r="F669" i="1"/>
  <c r="F673" i="1"/>
  <c r="F630" i="1"/>
  <c r="F634" i="1"/>
  <c r="F639" i="1"/>
  <c r="F684" i="1"/>
  <c r="F705" i="1"/>
  <c r="F699" i="1"/>
  <c r="F682" i="1"/>
  <c r="F697" i="1"/>
  <c r="F716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711" i="1"/>
  <c r="G669" i="1"/>
  <c r="G640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638" i="1"/>
  <c r="G702" i="1"/>
  <c r="G695" i="1"/>
  <c r="G646" i="1"/>
  <c r="G636" i="1"/>
  <c r="G634" i="1"/>
  <c r="G706" i="1"/>
  <c r="G710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90" i="1"/>
  <c r="G645" i="1"/>
  <c r="G626" i="1"/>
  <c r="G689" i="1"/>
  <c r="G715" i="1" l="1"/>
  <c r="H628" i="1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96" i="1"/>
  <c r="H681" i="1"/>
  <c r="H686" i="1"/>
  <c r="H632" i="1"/>
  <c r="H716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708" i="1"/>
  <c r="H692" i="1"/>
  <c r="H679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1" i="1"/>
  <c r="H693" i="1"/>
  <c r="H676" i="1"/>
  <c r="H668" i="1"/>
  <c r="H646" i="1"/>
  <c r="H669" i="1"/>
  <c r="H640" i="1"/>
  <c r="H677" i="1"/>
  <c r="H700" i="1"/>
  <c r="H630" i="1"/>
  <c r="H715" i="1" l="1"/>
  <c r="I629" i="1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85" i="1"/>
  <c r="I691" i="1"/>
  <c r="I698" i="1"/>
  <c r="I639" i="1"/>
  <c r="I679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99" i="1"/>
  <c r="I688" i="1"/>
  <c r="I701" i="1"/>
  <c r="I638" i="1"/>
  <c r="I690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700" i="1"/>
  <c r="I675" i="1"/>
  <c r="I686" i="1"/>
  <c r="I631" i="1"/>
  <c r="I632" i="1"/>
  <c r="I715" i="1" l="1"/>
  <c r="J630" i="1"/>
  <c r="J695" i="1" l="1"/>
  <c r="J668" i="1"/>
  <c r="J687" i="1"/>
  <c r="J708" i="1"/>
  <c r="J700" i="1"/>
  <c r="J682" i="1"/>
  <c r="J669" i="1"/>
  <c r="J646" i="1"/>
  <c r="J710" i="1"/>
  <c r="J637" i="1"/>
  <c r="J711" i="1"/>
  <c r="J684" i="1"/>
  <c r="J703" i="1"/>
  <c r="J683" i="1"/>
  <c r="J677" i="1"/>
  <c r="J713" i="1"/>
  <c r="J675" i="1"/>
  <c r="J699" i="1"/>
  <c r="J691" i="1"/>
  <c r="J716" i="1"/>
  <c r="J704" i="1"/>
  <c r="J634" i="1"/>
  <c r="J632" i="1"/>
  <c r="J706" i="1"/>
  <c r="J642" i="1"/>
  <c r="J640" i="1"/>
  <c r="J681" i="1"/>
  <c r="J696" i="1"/>
  <c r="J631" i="1"/>
  <c r="J686" i="1"/>
  <c r="J672" i="1"/>
  <c r="J688" i="1"/>
  <c r="J693" i="1"/>
  <c r="J701" i="1"/>
  <c r="J678" i="1"/>
  <c r="J674" i="1"/>
  <c r="J636" i="1"/>
  <c r="J644" i="1"/>
  <c r="J685" i="1"/>
  <c r="J694" i="1"/>
  <c r="J645" i="1"/>
  <c r="J633" i="1"/>
  <c r="J690" i="1"/>
  <c r="J673" i="1"/>
  <c r="J712" i="1"/>
  <c r="J671" i="1"/>
  <c r="J641" i="1"/>
  <c r="J702" i="1"/>
  <c r="J707" i="1"/>
  <c r="J698" i="1"/>
  <c r="J676" i="1"/>
  <c r="J709" i="1"/>
  <c r="J643" i="1"/>
  <c r="J670" i="1"/>
  <c r="J638" i="1"/>
  <c r="J639" i="1"/>
  <c r="J689" i="1"/>
  <c r="J705" i="1"/>
  <c r="J697" i="1"/>
  <c r="J647" i="1"/>
  <c r="J692" i="1"/>
  <c r="J679" i="1"/>
  <c r="J680" i="1"/>
  <c r="J635" i="1"/>
  <c r="L647" i="1" l="1"/>
  <c r="L674" i="1" s="1"/>
  <c r="K644" i="1"/>
  <c r="K709" i="1" s="1"/>
  <c r="J715" i="1"/>
  <c r="L681" i="1" l="1"/>
  <c r="L690" i="1"/>
  <c r="L713" i="1"/>
  <c r="L699" i="1"/>
  <c r="L688" i="1"/>
  <c r="L704" i="1"/>
  <c r="K708" i="1"/>
  <c r="K684" i="1"/>
  <c r="L682" i="1"/>
  <c r="L711" i="1"/>
  <c r="K699" i="1"/>
  <c r="L693" i="1"/>
  <c r="L694" i="1"/>
  <c r="K698" i="1"/>
  <c r="L712" i="1"/>
  <c r="L678" i="1"/>
  <c r="L684" i="1"/>
  <c r="L706" i="1"/>
  <c r="L692" i="1"/>
  <c r="L673" i="1"/>
  <c r="K692" i="1"/>
  <c r="K694" i="1"/>
  <c r="K673" i="1"/>
  <c r="K691" i="1"/>
  <c r="L695" i="1"/>
  <c r="L680" i="1"/>
  <c r="L708" i="1"/>
  <c r="L701" i="1"/>
  <c r="L689" i="1"/>
  <c r="L716" i="1"/>
  <c r="K670" i="1"/>
  <c r="K695" i="1"/>
  <c r="L668" i="1"/>
  <c r="L697" i="1"/>
  <c r="K682" i="1"/>
  <c r="L702" i="1"/>
  <c r="K702" i="1"/>
  <c r="K707" i="1"/>
  <c r="L683" i="1"/>
  <c r="L710" i="1"/>
  <c r="L677" i="1"/>
  <c r="L686" i="1"/>
  <c r="L676" i="1"/>
  <c r="L679" i="1"/>
  <c r="K705" i="1"/>
  <c r="K671" i="1"/>
  <c r="L691" i="1"/>
  <c r="L707" i="1"/>
  <c r="K700" i="1"/>
  <c r="L696" i="1"/>
  <c r="K672" i="1"/>
  <c r="K676" i="1"/>
  <c r="K681" i="1"/>
  <c r="K687" i="1"/>
  <c r="K690" i="1"/>
  <c r="M690" i="1" s="1"/>
  <c r="Y756" i="1" s="1"/>
  <c r="K713" i="1"/>
  <c r="M713" i="1" s="1"/>
  <c r="Y779" i="1" s="1"/>
  <c r="L670" i="1"/>
  <c r="L675" i="1"/>
  <c r="L671" i="1"/>
  <c r="L685" i="1"/>
  <c r="L709" i="1"/>
  <c r="M709" i="1" s="1"/>
  <c r="L705" i="1"/>
  <c r="K683" i="1"/>
  <c r="M683" i="1" s="1"/>
  <c r="Y749" i="1" s="1"/>
  <c r="K704" i="1"/>
  <c r="K706" i="1"/>
  <c r="L698" i="1"/>
  <c r="L700" i="1"/>
  <c r="K686" i="1"/>
  <c r="K696" i="1"/>
  <c r="K674" i="1"/>
  <c r="M674" i="1" s="1"/>
  <c r="K668" i="1"/>
  <c r="K679" i="1"/>
  <c r="M679" i="1" s="1"/>
  <c r="K678" i="1"/>
  <c r="K703" i="1"/>
  <c r="K716" i="1"/>
  <c r="L669" i="1"/>
  <c r="L703" i="1"/>
  <c r="L687" i="1"/>
  <c r="L672" i="1"/>
  <c r="K710" i="1"/>
  <c r="M710" i="1" s="1"/>
  <c r="C215" i="9" s="1"/>
  <c r="K689" i="1"/>
  <c r="K697" i="1"/>
  <c r="M697" i="1" s="1"/>
  <c r="K701" i="1"/>
  <c r="K688" i="1"/>
  <c r="K680" i="1"/>
  <c r="K711" i="1"/>
  <c r="K685" i="1"/>
  <c r="K675" i="1"/>
  <c r="K693" i="1"/>
  <c r="K677" i="1"/>
  <c r="K669" i="1"/>
  <c r="K712" i="1"/>
  <c r="M692" i="1" l="1"/>
  <c r="F119" i="9" s="1"/>
  <c r="M676" i="1"/>
  <c r="D55" i="9" s="1"/>
  <c r="M688" i="1"/>
  <c r="I87" i="9" s="1"/>
  <c r="M712" i="1"/>
  <c r="E215" i="9" s="1"/>
  <c r="M678" i="1"/>
  <c r="Y744" i="1" s="1"/>
  <c r="M670" i="1"/>
  <c r="Y736" i="1" s="1"/>
  <c r="M668" i="1"/>
  <c r="Y734" i="1" s="1"/>
  <c r="M695" i="1"/>
  <c r="Y761" i="1" s="1"/>
  <c r="M708" i="1"/>
  <c r="Y774" i="1" s="1"/>
  <c r="M699" i="1"/>
  <c r="Y765" i="1" s="1"/>
  <c r="M681" i="1"/>
  <c r="Y747" i="1" s="1"/>
  <c r="M700" i="1"/>
  <c r="Y766" i="1" s="1"/>
  <c r="M689" i="1"/>
  <c r="C119" i="9" s="1"/>
  <c r="M711" i="1"/>
  <c r="D215" i="9" s="1"/>
  <c r="M696" i="1"/>
  <c r="Y762" i="1" s="1"/>
  <c r="M704" i="1"/>
  <c r="D183" i="9" s="1"/>
  <c r="M682" i="1"/>
  <c r="Y748" i="1" s="1"/>
  <c r="I183" i="9"/>
  <c r="Y775" i="1"/>
  <c r="M702" i="1"/>
  <c r="I151" i="9" s="1"/>
  <c r="M701" i="1"/>
  <c r="H151" i="9" s="1"/>
  <c r="M691" i="1"/>
  <c r="E119" i="9" s="1"/>
  <c r="M673" i="1"/>
  <c r="H23" i="9" s="1"/>
  <c r="M677" i="1"/>
  <c r="E55" i="9" s="1"/>
  <c r="M703" i="1"/>
  <c r="Y769" i="1" s="1"/>
  <c r="M705" i="1"/>
  <c r="E183" i="9" s="1"/>
  <c r="M671" i="1"/>
  <c r="Y737" i="1" s="1"/>
  <c r="M694" i="1"/>
  <c r="H119" i="9" s="1"/>
  <c r="M707" i="1"/>
  <c r="G183" i="9" s="1"/>
  <c r="M706" i="1"/>
  <c r="Y772" i="1" s="1"/>
  <c r="M684" i="1"/>
  <c r="Y750" i="1" s="1"/>
  <c r="M687" i="1"/>
  <c r="H87" i="9" s="1"/>
  <c r="M675" i="1"/>
  <c r="Y741" i="1" s="1"/>
  <c r="Y763" i="1"/>
  <c r="D151" i="9"/>
  <c r="M698" i="1"/>
  <c r="Y764" i="1" s="1"/>
  <c r="M680" i="1"/>
  <c r="H55" i="9" s="1"/>
  <c r="L715" i="1"/>
  <c r="M686" i="1"/>
  <c r="G87" i="9" s="1"/>
  <c r="M672" i="1"/>
  <c r="G23" i="9" s="1"/>
  <c r="Y740" i="1"/>
  <c r="I23" i="9"/>
  <c r="G55" i="9"/>
  <c r="Y745" i="1"/>
  <c r="M693" i="1"/>
  <c r="G119" i="9" s="1"/>
  <c r="M685" i="1"/>
  <c r="Y751" i="1" s="1"/>
  <c r="D119" i="9"/>
  <c r="K715" i="1"/>
  <c r="Y742" i="1"/>
  <c r="Y754" i="1"/>
  <c r="D87" i="9"/>
  <c r="M669" i="1"/>
  <c r="F215" i="9"/>
  <c r="Y776" i="1"/>
  <c r="Y778" i="1" l="1"/>
  <c r="Y758" i="1"/>
  <c r="E23" i="9"/>
  <c r="Y777" i="1"/>
  <c r="C23" i="9"/>
  <c r="F183" i="9"/>
  <c r="I119" i="9"/>
  <c r="H183" i="9"/>
  <c r="F55" i="9"/>
  <c r="Y768" i="1"/>
  <c r="Y760" i="1"/>
  <c r="E151" i="9"/>
  <c r="Y743" i="1"/>
  <c r="G151" i="9"/>
  <c r="I55" i="9"/>
  <c r="F151" i="9"/>
  <c r="Y770" i="1"/>
  <c r="Y755" i="1"/>
  <c r="C55" i="9"/>
  <c r="C87" i="9"/>
  <c r="F23" i="9"/>
  <c r="C151" i="9"/>
  <c r="Y746" i="1"/>
  <c r="E87" i="9"/>
  <c r="Y739" i="1"/>
  <c r="Y771" i="1"/>
  <c r="Y757" i="1"/>
  <c r="Y773" i="1"/>
  <c r="Y759" i="1"/>
  <c r="Y767" i="1"/>
  <c r="C183" i="9"/>
  <c r="Y753" i="1"/>
  <c r="Y738" i="1"/>
  <c r="Y752" i="1"/>
  <c r="F87" i="9"/>
  <c r="D23" i="9"/>
  <c r="Y735" i="1"/>
  <c r="M715" i="1"/>
  <c r="Y815" i="1" l="1"/>
</calcChain>
</file>

<file path=xl/sharedStrings.xml><?xml version="1.0" encoding="utf-8"?>
<sst xmlns="http://schemas.openxmlformats.org/spreadsheetml/2006/main" count="8890" uniqueCount="1292">
  <si>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</si>
  <si>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</si>
  <si>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</si>
  <si>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</si>
  <si>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</si>
  <si>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</si>
  <si>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</si>
  <si>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</si>
  <si>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</si>
  <si>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</si>
  <si>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</si>
  <si>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</si>
  <si>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</si>
  <si>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</si>
  <si>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</si>
  <si>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</si>
  <si>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</si>
  <si>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</si>
  <si>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</si>
  <si>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</si>
  <si>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</si>
  <si>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</si>
  <si>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</si>
  <si>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</si>
  <si>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</si>
  <si>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</si>
  <si>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</si>
  <si>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</si>
  <si>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</si>
  <si>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</si>
  <si>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</si>
  <si>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</si>
  <si>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</si>
  <si>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</si>
  <si>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</si>
  <si>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</si>
  <si>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</si>
  <si>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</si>
  <si>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</si>
  <si>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</si>
  <si>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</si>
  <si>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</si>
  <si>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</si>
  <si>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</si>
  <si>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</si>
  <si>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</si>
  <si>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</si>
  <si>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</si>
  <si>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</si>
  <si>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</si>
  <si>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</si>
  <si>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</si>
  <si>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</si>
  <si>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</si>
  <si>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</si>
  <si>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</si>
  <si>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</si>
  <si>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</si>
  <si>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</si>
  <si>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</si>
  <si>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</si>
  <si>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</si>
  <si>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</si>
  <si>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</si>
  <si>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</si>
  <si>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</si>
  <si>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</si>
  <si>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</si>
  <si>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</si>
  <si>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</si>
  <si>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</si>
  <si>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</si>
  <si>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</si>
  <si>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</si>
  <si>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</si>
  <si>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</si>
  <si>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</si>
  <si>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</si>
  <si>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</si>
  <si>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</si>
  <si>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</si>
  <si>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</si>
  <si>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</si>
  <si>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</si>
  <si>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</si>
  <si>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</si>
  <si>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</si>
  <si>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</si>
  <si>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</si>
  <si>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</si>
  <si>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</si>
  <si>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</si>
  <si>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</si>
  <si>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</si>
  <si>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</si>
  <si>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</si>
  <si>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</si>
  <si>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</si>
  <si>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</si>
  <si>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</si>
  <si>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</si>
  <si>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</si>
  <si>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</si>
  <si>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</si>
  <si>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</si>
  <si>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</si>
  <si>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</si>
  <si>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</si>
  <si>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</si>
  <si>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</si>
  <si>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</si>
  <si>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</si>
  <si>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</si>
  <si>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</si>
  <si>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</si>
  <si>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</si>
  <si>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</si>
  <si>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</si>
  <si>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</si>
  <si>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</si>
  <si>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</si>
  <si>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</si>
  <si>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</si>
  <si>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</si>
  <si>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</si>
  <si>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</si>
  <si>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</si>
  <si>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</si>
  <si>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</si>
  <si>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</si>
  <si>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</si>
  <si>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</si>
  <si>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</si>
  <si>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</si>
  <si>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</si>
  <si>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</si>
  <si>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</si>
  <si>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</si>
  <si>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</si>
  <si>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</si>
  <si>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</si>
  <si>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</si>
  <si>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</si>
  <si>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</si>
  <si>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</si>
  <si>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</si>
  <si>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</si>
  <si>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</si>
  <si>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</si>
  <si>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</si>
  <si>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</si>
  <si>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</si>
  <si>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</si>
  <si>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</si>
  <si>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</si>
  <si>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</si>
  <si>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</si>
  <si>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</si>
  <si>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</si>
  <si>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</si>
  <si>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</si>
  <si>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</si>
  <si>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</si>
  <si>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</si>
  <si>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</si>
  <si>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</si>
  <si>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</si>
  <si>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</si>
  <si>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</si>
  <si>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</si>
  <si>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</si>
  <si>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</si>
  <si>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</si>
  <si>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</si>
  <si>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</si>
  <si>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</si>
  <si>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</si>
  <si>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</si>
  <si>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</si>
  <si>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</si>
  <si>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</si>
  <si>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</si>
  <si>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</si>
  <si>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</si>
  <si>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</si>
  <si>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</si>
  <si>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</si>
  <si>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</si>
  <si>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</si>
  <si>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</si>
  <si>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</si>
  <si>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</si>
  <si>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</si>
  <si>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</si>
  <si>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</si>
  <si>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</si>
  <si>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</si>
  <si>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</si>
  <si>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</si>
  <si>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</si>
  <si>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</si>
  <si>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</si>
  <si>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</si>
  <si>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</si>
  <si>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</si>
  <si>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</si>
  <si>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</si>
  <si>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</si>
  <si>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</si>
  <si>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</si>
  <si>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</si>
  <si>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</si>
  <si>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</si>
  <si>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</si>
  <si>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</si>
  <si>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</si>
  <si>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</si>
  <si>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</si>
  <si>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</si>
  <si>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</si>
  <si>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</si>
  <si>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</si>
  <si>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</si>
  <si>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</si>
  <si>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</si>
  <si>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</si>
  <si>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</si>
  <si>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</si>
  <si>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</si>
  <si>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</si>
  <si>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</si>
  <si>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</si>
  <si>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</si>
  <si>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</si>
  <si>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</si>
  <si>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</si>
  <si>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</si>
  <si>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</si>
  <si>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</si>
  <si>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</si>
  <si>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</si>
  <si>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</si>
  <si>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</si>
  <si>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</si>
  <si>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</si>
  <si>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</si>
  <si>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</si>
  <si>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</si>
  <si>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</si>
  <si>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</si>
  <si>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</si>
  <si>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</si>
  <si>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</si>
  <si>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</si>
  <si>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</si>
  <si>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</si>
  <si>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</si>
  <si>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</si>
  <si>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</si>
  <si>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</si>
  <si>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</si>
  <si>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</si>
  <si>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</si>
  <si>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</si>
  <si>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</si>
  <si>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</si>
  <si>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</si>
  <si>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</si>
  <si>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</si>
  <si>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</si>
  <si>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</si>
  <si>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</si>
  <si>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</si>
  <si>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</si>
  <si>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</si>
  <si>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</si>
  <si>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</si>
  <si>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</si>
  <si>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</si>
  <si>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</si>
  <si>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</si>
  <si>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</si>
  <si>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</si>
  <si>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</si>
  <si>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</si>
  <si>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</si>
  <si>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</si>
  <si>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</si>
  <si>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</si>
  <si>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</si>
  <si>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</si>
  <si>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</si>
  <si>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</si>
  <si>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</si>
  <si>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</si>
  <si>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</si>
  <si>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</si>
  <si>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</si>
  <si>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</si>
  <si>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</si>
  <si>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</si>
  <si>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</si>
  <si>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</si>
  <si>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</si>
  <si>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</si>
  <si>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</si>
  <si>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</si>
  <si>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</si>
  <si>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</si>
  <si>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</si>
  <si>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</si>
  <si>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</si>
  <si>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</si>
  <si>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</si>
  <si>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</si>
  <si>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</si>
  <si>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</si>
  <si>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</si>
  <si>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</si>
  <si>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</si>
  <si>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</si>
  <si>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</si>
  <si>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</si>
  <si>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</si>
  <si>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</si>
  <si>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</si>
  <si>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</si>
  <si>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</si>
  <si>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</si>
  <si>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</si>
  <si>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</si>
  <si>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</si>
  <si>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</si>
  <si>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</si>
  <si>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</si>
  <si>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</si>
  <si>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</si>
  <si>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</si>
  <si>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</si>
  <si>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</si>
  <si>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</si>
  <si>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</si>
  <si>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</si>
  <si>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</si>
  <si>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</si>
  <si>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</si>
  <si>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</si>
  <si>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</si>
  <si>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</si>
  <si>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</si>
  <si>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</si>
  <si>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</si>
  <si>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</si>
  <si>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</si>
  <si>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</si>
  <si>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</si>
  <si>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</si>
  <si>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</si>
  <si>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</si>
  <si>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</si>
  <si>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</si>
  <si>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</si>
  <si>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</si>
  <si>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</si>
  <si>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</si>
  <si>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</si>
  <si>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</si>
  <si>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</si>
  <si>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</si>
  <si>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</si>
  <si>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</si>
  <si>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</si>
  <si>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</si>
  <si>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</si>
  <si>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</si>
  <si>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</si>
  <si>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</si>
  <si>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</si>
  <si>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</si>
  <si>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</si>
  <si>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</si>
  <si>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</si>
  <si>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</si>
  <si>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</si>
  <si>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</si>
  <si>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</si>
  <si>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</si>
  <si>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</si>
  <si>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</si>
  <si>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</si>
  <si>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</si>
  <si>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</si>
  <si>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</si>
  <si>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</si>
  <si>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</si>
  <si>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</si>
  <si>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</si>
  <si>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</si>
  <si>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</si>
  <si>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</si>
  <si>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</si>
  <si>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</si>
  <si>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</si>
  <si>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</si>
  <si>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</si>
  <si>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</si>
  <si>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</si>
  <si>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</si>
  <si>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</si>
  <si>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</si>
  <si>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</si>
  <si>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</si>
  <si>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</si>
  <si>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</si>
  <si>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</si>
  <si>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</si>
  <si>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</si>
  <si>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</si>
  <si>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</si>
  <si>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</si>
  <si>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</si>
  <si>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</si>
  <si>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</si>
  <si>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</si>
  <si>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</si>
  <si>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</si>
  <si>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</si>
  <si>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</si>
  <si>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</si>
  <si>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</si>
  <si>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</si>
  <si>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</si>
  <si>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</si>
  <si>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</si>
  <si>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</si>
  <si>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</si>
  <si>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</si>
  <si>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</si>
  <si>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</si>
  <si>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</si>
  <si>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</si>
  <si>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</si>
  <si>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</si>
  <si>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</si>
  <si>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</si>
  <si>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</si>
  <si>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</si>
  <si>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</si>
  <si>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</si>
  <si>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</si>
  <si>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</si>
  <si>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</si>
  <si>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</si>
  <si>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</si>
  <si>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</si>
  <si>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</si>
  <si>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</si>
  <si>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</si>
  <si>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</si>
  <si>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</si>
  <si>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</si>
  <si>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</si>
  <si>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</si>
  <si>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</si>
  <si>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</si>
  <si>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</si>
  <si>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</si>
  <si>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</si>
  <si>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</si>
  <si>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</si>
  <si>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</si>
  <si>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</si>
  <si>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</si>
  <si>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</si>
  <si>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</si>
  <si>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</si>
  <si>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</si>
  <si>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</si>
  <si>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</si>
  <si>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</si>
  <si>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</si>
  <si>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</si>
  <si>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</si>
  <si>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</si>
  <si>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</si>
  <si>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</si>
  <si>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</si>
  <si>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</si>
  <si>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</si>
  <si>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</si>
  <si>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</si>
  <si>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</si>
  <si>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</si>
  <si>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</si>
  <si>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</si>
  <si>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</si>
  <si>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</si>
  <si>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</si>
  <si>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</si>
  <si>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</si>
  <si>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</si>
  <si>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</si>
  <si>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</si>
  <si>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</si>
  <si>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</si>
  <si>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</si>
  <si>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</si>
  <si>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</si>
  <si>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</si>
  <si>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</si>
  <si>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</si>
  <si>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</si>
  <si>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</si>
  <si>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</si>
  <si>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</si>
  <si>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</si>
  <si>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</si>
  <si>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</si>
  <si>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</si>
  <si>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</si>
  <si>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</si>
  <si>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</si>
  <si>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</si>
  <si>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</si>
  <si>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</si>
  <si>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</si>
  <si>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</si>
  <si>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</si>
  <si>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</si>
  <si>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</si>
  <si>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</si>
  <si>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</si>
  <si>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</si>
  <si>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</si>
  <si>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</si>
  <si>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</si>
  <si>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</si>
  <si>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</si>
  <si>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</si>
  <si>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</si>
  <si>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</si>
  <si>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</si>
  <si>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</si>
  <si>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</si>
  <si>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</si>
  <si>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</si>
  <si>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</si>
  <si>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</si>
  <si>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</si>
  <si>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</si>
  <si>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</si>
  <si>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</si>
  <si>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</si>
  <si>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</si>
  <si>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</si>
  <si>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</si>
  <si>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</si>
  <si>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</si>
  <si>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</si>
  <si>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</si>
  <si>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</si>
  <si>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</si>
  <si>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</si>
  <si>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</si>
  <si>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</si>
  <si>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</si>
  <si>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</si>
  <si>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</si>
  <si>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</si>
  <si>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</si>
  <si>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</si>
  <si>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</si>
  <si>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</si>
  <si>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</si>
  <si>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</si>
  <si>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</si>
  <si>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</si>
  <si>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</si>
  <si>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</si>
  <si>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</si>
  <si>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</si>
  <si>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</si>
  <si>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</si>
  <si>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</si>
  <si>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</si>
  <si>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</si>
  <si>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</si>
  <si>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</si>
  <si>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</si>
  <si>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</si>
  <si>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</si>
  <si>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</si>
  <si>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</si>
  <si>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</si>
  <si>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</si>
  <si>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</si>
  <si>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</si>
  <si>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</si>
  <si>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</si>
  <si>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</si>
  <si>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</si>
  <si>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</si>
  <si>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</si>
  <si>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</si>
  <si>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</si>
  <si>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</si>
  <si>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</si>
  <si>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</si>
  <si>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</si>
  <si>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</si>
  <si>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</si>
  <si>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</si>
  <si>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</si>
  <si>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</si>
  <si>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</si>
  <si>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</si>
  <si>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</si>
  <si>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</si>
  <si>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</si>
  <si>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</si>
  <si>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</si>
  <si>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</si>
  <si>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</si>
  <si>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</si>
  <si>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</si>
  <si>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</si>
  <si>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</si>
  <si>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</si>
  <si>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</si>
  <si>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</si>
  <si>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</si>
  <si>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</si>
  <si>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</si>
  <si>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</si>
  <si>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</si>
  <si>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</si>
  <si>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</si>
  <si>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</si>
  <si>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</si>
  <si>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</si>
  <si>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</si>
  <si>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</si>
  <si>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</si>
  <si>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</si>
  <si>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</si>
  <si>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</si>
  <si>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</si>
  <si>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</si>
  <si>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</si>
  <si>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</si>
  <si>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</si>
  <si>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</si>
  <si>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</si>
  <si>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</si>
  <si>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</si>
  <si>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</si>
  <si>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</si>
  <si>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</si>
  <si>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</si>
  <si>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</si>
  <si>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</si>
  <si>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</si>
  <si>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</si>
  <si>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</si>
  <si>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</si>
  <si>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</si>
  <si>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</si>
  <si>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</si>
  <si>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</si>
  <si>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</si>
  <si>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</si>
  <si>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</si>
  <si>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</si>
  <si>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</si>
  <si>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</si>
  <si>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</si>
  <si>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</si>
  <si>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</si>
  <si>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</si>
  <si>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</si>
  <si>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</si>
  <si>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</si>
  <si>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</si>
  <si>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</si>
  <si>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</si>
  <si>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</si>
  <si>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</si>
  <si>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</si>
  <si>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</si>
  <si>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</si>
  <si>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</si>
  <si>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</si>
  <si>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</si>
  <si>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</si>
  <si>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</si>
  <si>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</si>
  <si>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</si>
  <si>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</si>
  <si>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</si>
  <si>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</si>
  <si>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</si>
  <si>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</si>
  <si>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</si>
  <si>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</si>
  <si>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</si>
  <si>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</si>
  <si>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</si>
  <si>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</si>
  <si>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</si>
  <si>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</si>
  <si>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</si>
  <si>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</si>
  <si>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</si>
  <si>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</si>
  <si>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</si>
  <si>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</si>
  <si>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</si>
  <si>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</si>
  <si>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</si>
  <si>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</si>
  <si>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</si>
  <si>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</si>
  <si>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</si>
  <si>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</si>
  <si>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</si>
  <si>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</si>
  <si>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</si>
  <si>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</si>
  <si>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</si>
  <si>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</si>
  <si>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</si>
  <si>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</si>
  <si>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</si>
  <si>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</si>
  <si>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</si>
  <si>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</si>
  <si>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</si>
  <si>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</si>
  <si>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</si>
  <si>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</si>
  <si>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</si>
  <si>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</si>
  <si>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</si>
  <si>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</si>
  <si>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</si>
  <si>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</si>
  <si>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</si>
  <si>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</si>
  <si>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</si>
  <si>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</si>
  <si>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</si>
  <si>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</si>
  <si>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</si>
  <si>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</si>
  <si>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</si>
  <si>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</si>
  <si>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</si>
  <si>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</si>
  <si>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</si>
  <si>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</si>
  <si>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</si>
  <si>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</si>
  <si>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</si>
  <si>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</si>
  <si>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</si>
  <si>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</si>
  <si>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</si>
  <si>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</si>
  <si>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</si>
  <si>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</si>
  <si>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</si>
  <si>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</si>
  <si>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</si>
  <si>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</si>
  <si>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</si>
  <si>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</si>
  <si>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</si>
  <si>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</si>
  <si>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</si>
  <si>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</si>
  <si>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</si>
  <si>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</si>
  <si>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</si>
  <si>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</si>
  <si>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</si>
  <si>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</si>
  <si>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</si>
  <si>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</si>
  <si>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</si>
  <si>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</si>
  <si>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</si>
  <si>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</si>
  <si>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</si>
  <si>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</si>
  <si>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</si>
  <si>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</si>
  <si>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</si>
  <si>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</si>
  <si>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</si>
  <si>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</si>
  <si>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</si>
  <si>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</si>
  <si>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</si>
  <si>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</si>
  <si>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</si>
  <si>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</si>
  <si>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</si>
  <si>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</si>
  <si>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</si>
  <si>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</si>
  <si>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</si>
  <si>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</si>
  <si>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</si>
  <si>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</si>
  <si>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</si>
  <si>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</si>
  <si>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</si>
  <si>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</si>
  <si>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</si>
  <si>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</si>
  <si>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</si>
  <si>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</si>
  <si>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</si>
  <si>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</si>
  <si>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</si>
  <si>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</si>
  <si>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</si>
  <si>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</si>
  <si>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</si>
  <si>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</si>
  <si>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</si>
  <si>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</si>
  <si>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</si>
  <si>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</si>
  <si>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</si>
  <si>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</si>
  <si>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</si>
  <si>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</si>
  <si>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</si>
  <si>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</si>
  <si>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</si>
  <si>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</si>
  <si>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</si>
  <si>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</si>
  <si>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</si>
  <si>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</si>
  <si>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</si>
  <si>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</si>
  <si>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</si>
  <si>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</si>
  <si>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</si>
  <si>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</si>
  <si>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</si>
  <si>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</si>
  <si>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</si>
  <si>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</si>
  <si>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</si>
  <si>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</si>
  <si>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</si>
  <si>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</si>
  <si>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</si>
  <si>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</si>
  <si>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</si>
  <si>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</si>
  <si>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</si>
  <si>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</si>
  <si>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</si>
  <si>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</si>
  <si>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</si>
  <si>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</si>
  <si>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</si>
  <si>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</si>
  <si>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</si>
  <si>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</si>
  <si>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</si>
  <si>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</si>
  <si>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</si>
  <si>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</si>
  <si>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</si>
  <si>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</si>
  <si>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</si>
  <si>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</si>
  <si>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</si>
  <si>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</si>
  <si>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</si>
  <si>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</si>
  <si>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</si>
  <si>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</si>
  <si>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</si>
  <si>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</si>
  <si>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</si>
  <si>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</si>
  <si>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</si>
  <si>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</si>
  <si>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</si>
  <si>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</si>
  <si>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</si>
  <si>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</si>
  <si>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</si>
  <si>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</si>
  <si>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</si>
  <si>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</si>
  <si>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</si>
  <si>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</si>
  <si>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</si>
  <si>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</si>
  <si>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</si>
  <si>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</si>
  <si>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</si>
  <si>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</si>
  <si>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</si>
  <si>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</si>
  <si>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</si>
  <si>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</si>
  <si>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</si>
  <si>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</si>
  <si>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</si>
  <si>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</si>
  <si>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</si>
  <si>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</si>
  <si>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</si>
  <si>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</si>
  <si>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</si>
  <si>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</si>
  <si>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</si>
  <si>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</si>
  <si>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</si>
  <si>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</si>
  <si>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</si>
  <si>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</si>
  <si>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</si>
  <si>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</si>
  <si>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</si>
  <si>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</si>
  <si>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</si>
  <si>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</si>
  <si>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</si>
  <si>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</si>
  <si>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</si>
  <si>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</si>
  <si>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</si>
  <si>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</si>
  <si>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</si>
  <si>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</si>
  <si>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</si>
  <si>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</si>
  <si>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</si>
  <si>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</si>
  <si>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</si>
  <si>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</si>
  <si>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</si>
  <si>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</si>
  <si>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</si>
  <si>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</si>
  <si>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</si>
  <si>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</si>
  <si>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</si>
  <si>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</si>
  <si>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</si>
  <si>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</si>
  <si>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</si>
  <si>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</si>
  <si>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</si>
  <si>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</si>
  <si>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</si>
  <si>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</si>
  <si>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</si>
  <si>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</si>
  <si>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</si>
  <si>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</si>
  <si>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</si>
  <si>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</si>
  <si>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</si>
  <si>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</si>
  <si>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</si>
  <si>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</si>
  <si>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</si>
  <si>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</si>
  <si>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</si>
  <si>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</si>
  <si>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</si>
  <si>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</si>
  <si>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</si>
  <si>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</si>
  <si>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</si>
  <si>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</si>
  <si>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</si>
  <si>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</si>
  <si>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</si>
  <si>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</si>
  <si>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</si>
  <si>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</si>
  <si>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</si>
  <si>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</si>
  <si>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</si>
  <si>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</si>
  <si>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</si>
  <si>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</si>
  <si>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</si>
  <si>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</si>
  <si>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</si>
  <si>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</si>
  <si>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</si>
  <si>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</si>
  <si>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</si>
  <si>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</si>
  <si>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</si>
  <si>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</si>
  <si>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</si>
  <si>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</si>
  <si>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</si>
  <si>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</si>
  <si>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</si>
  <si>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</si>
  <si>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</si>
  <si>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</si>
  <si>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</si>
  <si>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</si>
  <si>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</si>
  <si>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</si>
  <si>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</si>
  <si>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</si>
  <si>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</si>
  <si>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</si>
  <si>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</si>
  <si>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</si>
  <si>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</si>
  <si>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</si>
  <si>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</si>
  <si>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</si>
  <si>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</si>
  <si>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</si>
  <si>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</si>
  <si>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</si>
  <si>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</si>
  <si>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</si>
  <si>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</si>
  <si>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</si>
  <si>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</si>
  <si>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</si>
  <si>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</si>
  <si>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</si>
  <si>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</si>
  <si>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</si>
  <si>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</si>
  <si>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</si>
  <si>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</si>
  <si>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</si>
  <si>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</si>
  <si>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</si>
  <si>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</si>
  <si>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</si>
  <si>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</si>
  <si>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</si>
  <si>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</si>
  <si>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</si>
  <si>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</si>
  <si>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</si>
  <si>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</si>
  <si>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</si>
  <si>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</si>
  <si>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</si>
  <si>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</si>
  <si>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</si>
  <si>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</si>
  <si>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</si>
  <si>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</si>
  <si>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</si>
  <si>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</si>
  <si>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</si>
  <si>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</si>
  <si>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</si>
  <si>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</si>
  <si>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</si>
  <si>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</si>
  <si>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</si>
  <si>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</si>
  <si>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</si>
  <si>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</si>
  <si>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</si>
  <si>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</si>
  <si>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</si>
  <si>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</si>
  <si>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</si>
  <si>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</si>
  <si>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</si>
  <si>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</si>
  <si>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</si>
  <si>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</si>
  <si>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</si>
  <si>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</si>
  <si>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</si>
  <si>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</si>
  <si>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</si>
  <si>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</si>
  <si>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</si>
  <si>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</si>
  <si>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</si>
  <si>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</si>
  <si>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</si>
  <si>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</si>
  <si>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</si>
  <si>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</si>
  <si>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</si>
  <si>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</si>
  <si>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</si>
  <si>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</si>
  <si>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</si>
  <si>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</si>
  <si>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</si>
  <si>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</si>
  <si>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</si>
  <si>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</si>
  <si>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</si>
  <si>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</si>
  <si>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</si>
  <si>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</si>
  <si>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</si>
  <si>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</si>
  <si>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</si>
  <si>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</si>
  <si>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</si>
  <si>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</si>
  <si>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</si>
  <si>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</si>
  <si>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</si>
  <si>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</si>
  <si>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</si>
  <si>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</si>
  <si>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</si>
  <si>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</si>
  <si>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</si>
  <si>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</si>
  <si>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</si>
  <si>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</si>
  <si>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</si>
  <si>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</si>
  <si>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</si>
  <si>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</si>
  <si>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</si>
  <si>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</si>
  <si>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</si>
  <si>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</si>
  <si>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</si>
  <si>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</si>
  <si>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</si>
  <si>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</si>
  <si>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</si>
  <si>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</si>
  <si>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</si>
  <si>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</si>
  <si>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</si>
  <si>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</si>
  <si>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</si>
  <si>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</si>
  <si>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</si>
  <si>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</si>
  <si>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</si>
  <si>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</si>
  <si>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</si>
  <si>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</si>
  <si>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</si>
  <si>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</si>
  <si>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</si>
  <si>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</si>
  <si>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</si>
  <si>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</si>
  <si>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</si>
  <si>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</si>
  <si>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</si>
  <si>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</si>
  <si>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</si>
  <si>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</si>
  <si>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</si>
  <si>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</si>
  <si>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</si>
  <si>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</si>
  <si>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</si>
  <si>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</si>
  <si>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</si>
  <si>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</si>
  <si>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</si>
  <si>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</si>
  <si>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</si>
  <si>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</si>
  <si>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</si>
  <si>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</si>
  <si>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</si>
  <si>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</si>
  <si>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</si>
  <si>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</si>
  <si>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</si>
  <si>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</si>
  <si>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</si>
  <si>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</si>
  <si>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</si>
  <si>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</si>
  <si>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</si>
  <si>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</si>
  <si>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</si>
  <si>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</si>
  <si>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</si>
  <si>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</si>
  <si>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</si>
  <si>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</si>
  <si>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</si>
  <si>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</si>
  <si>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</si>
  <si>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</si>
  <si>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</si>
  <si>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</si>
  <si>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</si>
  <si>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</si>
  <si>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</si>
  <si>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</si>
  <si>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</si>
  <si>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</si>
  <si>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</si>
  <si>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</si>
  <si>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</si>
  <si>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</si>
  <si>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</si>
  <si>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</si>
  <si>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</si>
  <si>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</si>
  <si>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</si>
  <si>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</si>
  <si>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</si>
  <si>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</si>
  <si>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</si>
  <si>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</si>
  <si>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</si>
  <si>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</si>
  <si>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</si>
  <si>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</si>
  <si>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</si>
  <si>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</si>
  <si>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</si>
  <si>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</si>
  <si>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</si>
  <si>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</si>
  <si>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</si>
  <si>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</si>
  <si>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</si>
  <si>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</si>
  <si>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</si>
  <si>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</si>
  <si>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</si>
  <si>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</si>
  <si>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</si>
  <si>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</si>
  <si>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</si>
  <si>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</si>
  <si>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</si>
  <si>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</si>
  <si>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</si>
  <si>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</si>
  <si>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</si>
  <si>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</si>
  <si>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</si>
  <si>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</si>
  <si>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</si>
  <si>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</si>
  <si>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</si>
  <si>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</si>
  <si>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</si>
  <si>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</si>
  <si>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</si>
  <si>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081</t>
  </si>
  <si>
    <t>Good Samaritan Hospital</t>
  </si>
  <si>
    <t>407 14th Ave SE</t>
  </si>
  <si>
    <t>PO Box 460</t>
  </si>
  <si>
    <t>Puyallup, Wa.  98371</t>
  </si>
  <si>
    <t>Pierce</t>
  </si>
  <si>
    <t>Bill Robertson</t>
  </si>
  <si>
    <t>Jim McManus</t>
  </si>
  <si>
    <t>John Wiborg</t>
  </si>
  <si>
    <t>(253) 403-1000</t>
  </si>
  <si>
    <t>(253) 459-7859</t>
  </si>
  <si>
    <t>I used last years numbers:</t>
  </si>
  <si>
    <t>row 77</t>
  </si>
  <si>
    <t>row 78</t>
  </si>
  <si>
    <t>I used 2018 to allocated out the 2019 amounts based on %</t>
  </si>
  <si>
    <t>row 76</t>
  </si>
  <si>
    <t>Using 2018 numbers</t>
  </si>
  <si>
    <t>Pending - expected 6/28-6/29</t>
  </si>
  <si>
    <t>Check</t>
  </si>
  <si>
    <t>12/31/2021</t>
  </si>
  <si>
    <t>12/31/2020</t>
  </si>
  <si>
    <t>Check to detail</t>
  </si>
  <si>
    <t>&lt;&lt;&lt; Validate Inc Stmt 2021 GSH</t>
  </si>
  <si>
    <t>James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</si>
</sst>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70C0"/>
      <name val="Arial"/>
      <family val="2"/>
    </font>
    <font>
      <sz val="10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8" fillId="0" borderId="0"/>
    <xf numFmtId="0" fontId="7" fillId="0" borderId="0"/>
    <xf numFmtId="37" fontId="16" fillId="0" borderId="0"/>
  </cellStyleXfs>
  <cellXfs count="433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11" quotePrefix="1" applyNumberFormat="1" applyFont="1" applyBorder="1" applyProtection="1">
      <protection locked="0"/>
    </xf>
    <xf numFmtId="37" fontId="11" fillId="0" borderId="1" xfId="12" quotePrefix="1" applyNumberFormat="1" applyFont="1" applyBorder="1" applyProtection="1">
      <protection locked="0"/>
    </xf>
    <xf numFmtId="37" fontId="11" fillId="0" borderId="1" xfId="13" quotePrefix="1" applyNumberFormat="1" applyFont="1" applyBorder="1" applyProtection="1">
      <protection locked="0"/>
    </xf>
    <xf numFmtId="37" fontId="11" fillId="0" borderId="1" xfId="14" applyNumberFormat="1" applyFont="1" applyBorder="1" applyProtection="1">
      <protection locked="0"/>
    </xf>
    <xf numFmtId="37" fontId="11" fillId="0" borderId="1" xfId="14" quotePrefix="1" applyNumberFormat="1" applyFont="1" applyBorder="1" applyProtection="1">
      <protection locked="0"/>
    </xf>
    <xf numFmtId="37" fontId="11" fillId="0" borderId="1" xfId="15" quotePrefix="1" applyNumberFormat="1" applyFont="1" applyBorder="1" applyProtection="1">
      <protection locked="0"/>
    </xf>
    <xf numFmtId="39" fontId="11" fillId="0" borderId="1" xfId="13" quotePrefix="1" applyNumberFormat="1" applyFont="1" applyBorder="1" applyProtection="1">
      <protection locked="0"/>
    </xf>
    <xf numFmtId="39" fontId="11" fillId="0" borderId="1" xfId="16" quotePrefix="1" applyNumberFormat="1" applyFont="1" applyBorder="1" applyProtection="1">
      <protection locked="0"/>
    </xf>
    <xf numFmtId="39" fontId="11" fillId="0" borderId="1" xfId="17" quotePrefix="1" applyNumberFormat="1" applyFont="1" applyBorder="1" applyProtection="1">
      <protection locked="0"/>
    </xf>
    <xf numFmtId="39" fontId="11" fillId="0" borderId="1" xfId="18" quotePrefix="1" applyNumberFormat="1" applyFont="1" applyBorder="1" applyProtection="1">
      <protection locked="0"/>
    </xf>
    <xf numFmtId="39" fontId="11" fillId="0" borderId="1" xfId="15" quotePrefix="1" applyNumberFormat="1" applyFont="1" applyBorder="1" applyProtection="1">
      <protection locked="0"/>
    </xf>
    <xf numFmtId="39" fontId="11" fillId="0" borderId="1" xfId="19" quotePrefix="1" applyNumberFormat="1" applyFont="1" applyBorder="1" applyProtection="1">
      <protection locked="0"/>
    </xf>
    <xf numFmtId="39" fontId="11" fillId="0" borderId="1" xfId="20" quotePrefix="1" applyNumberFormat="1" applyFont="1" applyBorder="1" applyProtection="1">
      <protection locked="0"/>
    </xf>
    <xf numFmtId="39" fontId="11" fillId="0" borderId="1" xfId="21" quotePrefix="1" applyNumberFormat="1" applyFont="1" applyBorder="1" applyProtection="1">
      <protection locked="0"/>
    </xf>
    <xf numFmtId="39" fontId="11" fillId="0" borderId="1" xfId="22" quotePrefix="1" applyNumberFormat="1" applyFont="1" applyBorder="1" applyProtection="1">
      <protection locked="0"/>
    </xf>
    <xf numFmtId="39" fontId="11" fillId="0" borderId="1" xfId="23" quotePrefix="1" applyNumberFormat="1" applyFont="1" applyBorder="1" applyProtection="1">
      <protection locked="0"/>
    </xf>
    <xf numFmtId="37" fontId="11" fillId="0" borderId="1" xfId="16" quotePrefix="1" applyNumberFormat="1" applyFont="1" applyBorder="1" applyProtection="1">
      <protection locked="0"/>
    </xf>
    <xf numFmtId="37" fontId="11" fillId="0" borderId="1" xfId="17" quotePrefix="1" applyNumberFormat="1" applyFont="1" applyBorder="1" applyProtection="1">
      <protection locked="0"/>
    </xf>
    <xf numFmtId="37" fontId="11" fillId="0" borderId="1" xfId="18" quotePrefix="1" applyNumberFormat="1" applyFont="1" applyBorder="1" applyProtection="1">
      <protection locked="0"/>
    </xf>
    <xf numFmtId="37" fontId="11" fillId="0" borderId="1" xfId="19" quotePrefix="1" applyNumberFormat="1" applyFont="1" applyBorder="1" applyProtection="1">
      <protection locked="0"/>
    </xf>
    <xf numFmtId="37" fontId="11" fillId="0" borderId="1" xfId="20" quotePrefix="1" applyNumberFormat="1" applyFont="1" applyBorder="1" applyProtection="1">
      <protection locked="0"/>
    </xf>
    <xf numFmtId="37" fontId="11" fillId="0" borderId="1" xfId="21" quotePrefix="1" applyNumberFormat="1" applyFont="1" applyBorder="1" applyProtection="1">
      <protection locked="0"/>
    </xf>
    <xf numFmtId="37" fontId="11" fillId="0" borderId="1" xfId="22" quotePrefix="1" applyNumberFormat="1" applyFont="1" applyBorder="1" applyProtection="1">
      <protection locked="0"/>
    </xf>
    <xf numFmtId="37" fontId="11" fillId="0" borderId="1" xfId="23" quotePrefix="1" applyNumberFormat="1" applyFont="1" applyBorder="1" applyProtection="1">
      <protection locked="0"/>
    </xf>
    <xf numFmtId="37" fontId="11" fillId="0" borderId="1" xfId="24" quotePrefix="1" applyNumberFormat="1" applyFont="1" applyBorder="1" applyProtection="1">
      <protection locked="0"/>
    </xf>
    <xf numFmtId="37" fontId="11" fillId="0" borderId="1" xfId="25" quotePrefix="1" applyNumberFormat="1" applyFont="1" applyBorder="1" applyProtection="1">
      <protection locked="0"/>
    </xf>
    <xf numFmtId="37" fontId="11" fillId="0" borderId="1" xfId="26" quotePrefix="1" applyNumberFormat="1" applyFont="1" applyFill="1" applyBorder="1" applyProtection="1">
      <protection locked="0"/>
    </xf>
    <xf numFmtId="37" fontId="11" fillId="0" borderId="1" xfId="26" quotePrefix="1" applyNumberFormat="1" applyFont="1" applyBorder="1" applyProtection="1">
      <protection locked="0"/>
    </xf>
    <xf numFmtId="37" fontId="11" fillId="0" borderId="1" xfId="27" quotePrefix="1" applyNumberFormat="1" applyFont="1" applyBorder="1" applyProtection="1">
      <protection locked="0"/>
    </xf>
    <xf numFmtId="37" fontId="11" fillId="0" borderId="1" xfId="28" quotePrefix="1" applyNumberFormat="1" applyFont="1" applyBorder="1" applyProtection="1">
      <protection locked="0"/>
    </xf>
    <xf numFmtId="37" fontId="11" fillId="0" borderId="1" xfId="29" quotePrefix="1" applyNumberFormat="1" applyFont="1" applyBorder="1" applyProtection="1">
      <protection locked="0"/>
    </xf>
    <xf numFmtId="37" fontId="11" fillId="0" borderId="1" xfId="30" quotePrefix="1" applyNumberFormat="1" applyFont="1" applyBorder="1" applyProtection="1">
      <protection locked="0"/>
    </xf>
    <xf numFmtId="37" fontId="11" fillId="0" borderId="1" xfId="31" quotePrefix="1" applyNumberFormat="1" applyFont="1" applyBorder="1" applyProtection="1">
      <protection locked="0"/>
    </xf>
    <xf numFmtId="165" fontId="11" fillId="0" borderId="1" xfId="14" quotePrefix="1" applyNumberFormat="1" applyFont="1" applyBorder="1" applyProtection="1">
      <protection locked="0"/>
    </xf>
    <xf numFmtId="39" fontId="11" fillId="0" borderId="1" xfId="32" quotePrefix="1" applyNumberFormat="1" applyFont="1" applyBorder="1" applyProtection="1">
      <protection locked="0"/>
    </xf>
    <xf numFmtId="2" fontId="17" fillId="0" borderId="1" xfId="33" applyNumberFormat="1" applyFont="1" applyBorder="1"/>
    <xf numFmtId="37" fontId="11" fillId="4" borderId="33" xfId="34" applyFont="1" applyFill="1" applyBorder="1" applyAlignment="1" applyProtection="1">
      <protection locked="0"/>
    </xf>
    <xf numFmtId="49" fontId="11" fillId="4" borderId="33" xfId="34" applyNumberFormat="1" applyFont="1" applyFill="1" applyBorder="1" applyAlignment="1" applyProtection="1">
      <alignment horizontal="left"/>
      <protection locked="0"/>
    </xf>
    <xf numFmtId="49" fontId="11" fillId="4" borderId="34" xfId="34" applyNumberFormat="1" applyFont="1" applyFill="1" applyBorder="1" applyAlignment="1" applyProtection="1">
      <alignment horizontal="left"/>
      <protection locked="0"/>
    </xf>
    <xf numFmtId="38" fontId="11" fillId="4" borderId="1" xfId="35" applyNumberFormat="1" applyFont="1" applyFill="1" applyBorder="1" applyProtection="1">
      <protection locked="0"/>
    </xf>
    <xf numFmtId="38" fontId="11" fillId="4" borderId="1" xfId="36" applyNumberFormat="1" applyFont="1" applyFill="1" applyBorder="1" applyProtection="1">
      <protection locked="0"/>
    </xf>
    <xf numFmtId="38" fontId="11" fillId="4" borderId="1" xfId="37" applyNumberFormat="1" applyFont="1" applyFill="1" applyBorder="1" applyProtection="1">
      <protection locked="0"/>
    </xf>
    <xf numFmtId="38" fontId="11" fillId="4" borderId="1" xfId="38" applyNumberFormat="1" applyFont="1" applyFill="1" applyBorder="1" applyProtection="1">
      <protection locked="0"/>
    </xf>
    <xf numFmtId="38" fontId="11" fillId="4" borderId="1" xfId="39" applyNumberFormat="1" applyFont="1" applyFill="1" applyBorder="1" applyProtection="1">
      <protection locked="0"/>
    </xf>
    <xf numFmtId="165" fontId="11" fillId="4" borderId="1" xfId="40" applyNumberFormat="1" applyFont="1" applyFill="1" applyBorder="1" applyProtection="1">
      <protection locked="0"/>
    </xf>
    <xf numFmtId="165" fontId="11" fillId="4" borderId="1" xfId="41" applyNumberFormat="1" applyFont="1" applyFill="1" applyBorder="1" applyProtection="1">
      <protection locked="0"/>
    </xf>
    <xf numFmtId="38" fontId="11" fillId="4" borderId="1" xfId="42" applyNumberFormat="1" applyFont="1" applyFill="1" applyBorder="1" applyProtection="1">
      <protection locked="0"/>
    </xf>
    <xf numFmtId="38" fontId="18" fillId="0" borderId="1" xfId="43" applyNumberFormat="1" applyFont="1" applyFill="1" applyBorder="1" applyProtection="1">
      <protection locked="0"/>
    </xf>
    <xf numFmtId="37" fontId="11" fillId="8" borderId="1" xfId="44" quotePrefix="1" applyFont="1" applyFill="1" applyBorder="1" applyProtection="1">
      <protection locked="0"/>
    </xf>
    <xf numFmtId="37" fontId="19" fillId="0" borderId="0" xfId="0" applyFont="1"/>
    <xf numFmtId="37" fontId="20" fillId="0" borderId="0" xfId="0" applyFont="1"/>
    <xf numFmtId="37" fontId="20" fillId="0" borderId="0" xfId="0" applyFont="1" applyProtection="1"/>
    <xf numFmtId="38" fontId="11" fillId="8" borderId="1" xfId="0" applyNumberFormat="1" applyFont="1" applyFill="1" applyBorder="1" applyProtection="1">
      <protection locked="0"/>
    </xf>
    <xf numFmtId="38" fontId="21" fillId="8" borderId="1" xfId="0" applyNumberFormat="1" applyFont="1" applyFill="1" applyBorder="1" applyProtection="1">
      <protection locked="0"/>
    </xf>
    <xf numFmtId="37" fontId="11" fillId="0" borderId="1" xfId="3" quotePrefix="1" applyNumberFormat="1" applyFont="1" applyBorder="1" applyProtection="1">
      <protection locked="0"/>
    </xf>
    <xf numFmtId="37" fontId="11" fillId="0" borderId="1" xfId="0" applyNumberFormat="1" applyFont="1" applyBorder="1" applyProtection="1">
      <protection locked="0"/>
    </xf>
    <xf numFmtId="165" fontId="22" fillId="0" borderId="0" xfId="1" applyNumberFormat="1" applyFont="1" applyFill="1" applyBorder="1" applyAlignment="1"/>
    <xf numFmtId="37" fontId="11" fillId="0" borderId="1" xfId="44" quotePrefix="1" applyFont="1" applyBorder="1" applyProtection="1">
      <protection locked="0"/>
    </xf>
    <xf numFmtId="37" fontId="5" fillId="3" borderId="0" xfId="44" quotePrefix="1" applyFont="1" applyFill="1" applyAlignment="1">
      <alignment horizontal="fill"/>
    </xf>
    <xf numFmtId="39" fontId="5" fillId="3" borderId="0" xfId="44" quotePrefix="1" applyNumberFormat="1" applyFont="1" applyFill="1" applyAlignment="1">
      <alignment horizontal="fill"/>
    </xf>
    <xf numFmtId="37" fontId="11" fillId="0" borderId="1" xfId="0" quotePrefix="1" applyNumberFormat="1" applyFont="1" applyFill="1" applyBorder="1" applyProtection="1">
      <protection locked="0"/>
    </xf>
    <xf numFmtId="37" fontId="11" fillId="0" borderId="1" xfId="44" quotePrefix="1" applyFont="1" applyFill="1" applyBorder="1" applyProtection="1">
      <protection locked="0"/>
    </xf>
    <xf numFmtId="37" fontId="5" fillId="3" borderId="0" xfId="44" applyFont="1" applyFill="1"/>
    <xf numFmtId="43" fontId="5" fillId="0" borderId="0" xfId="1" quotePrefix="1" applyFont="1" applyProtection="1"/>
    <xf numFmtId="37" fontId="11" fillId="0" borderId="1" xfId="1" quotePrefix="1" applyNumberFormat="1" applyFont="1" applyFill="1" applyBorder="1" applyProtection="1">
      <protection locked="0"/>
    </xf>
    <xf numFmtId="165" fontId="11" fillId="0" borderId="1" xfId="1" quotePrefix="1" applyNumberFormat="1" applyFont="1" applyFill="1" applyBorder="1" applyProtection="1">
      <protection locked="0"/>
    </xf>
    <xf numFmtId="37" fontId="5" fillId="0" borderId="0" xfId="0" applyFont="1" applyAlignment="1">
      <alignment horizontal="left"/>
    </xf>
    <xf numFmtId="38" fontId="5" fillId="0" borderId="0" xfId="0" applyNumberFormat="1" applyFont="1"/>
    <xf numFmtId="37" fontId="5" fillId="0" borderId="0" xfId="0" quotePrefix="1" applyFont="1" applyAlignment="1">
      <alignment horizontal="left"/>
    </xf>
    <xf numFmtId="37" fontId="13" fillId="0" borderId="0" xfId="2" applyNumberFormat="1" applyAlignment="1" applyProtection="1">
      <alignment horizontal="left"/>
    </xf>
    <xf numFmtId="37" fontId="5" fillId="8" borderId="0" xfId="0" applyFont="1" applyFill="1"/>
    <xf numFmtId="38" fontId="5" fillId="8" borderId="0" xfId="0" applyNumberFormat="1" applyFont="1" applyFill="1"/>
    <xf numFmtId="37" fontId="5" fillId="7" borderId="0" xfId="0" applyFont="1" applyFill="1"/>
    <xf numFmtId="37" fontId="5" fillId="7" borderId="0" xfId="0" quotePrefix="1" applyFont="1" applyFill="1" applyAlignment="1">
      <alignment horizontal="left"/>
    </xf>
    <xf numFmtId="38" fontId="5" fillId="7" borderId="0" xfId="0" applyNumberFormat="1" applyFont="1" applyFill="1"/>
    <xf numFmtId="37" fontId="5" fillId="0" borderId="0" xfId="0" quotePrefix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quotePrefix="1" applyNumberFormat="1" applyFont="1" applyAlignment="1">
      <alignment horizontal="center"/>
    </xf>
    <xf numFmtId="37" fontId="5" fillId="0" borderId="0" xfId="0" applyFont="1" applyAlignment="1">
      <alignment horizontal="center"/>
    </xf>
    <xf numFmtId="37" fontId="5" fillId="3" borderId="0" xfId="0" applyFont="1" applyFill="1"/>
    <xf numFmtId="38" fontId="5" fillId="3" borderId="0" xfId="0" applyNumberFormat="1" applyFont="1" applyFill="1" applyAlignment="1">
      <alignment horizontal="center"/>
    </xf>
    <xf numFmtId="37" fontId="5" fillId="3" borderId="0" xfId="0" applyFont="1" applyFill="1" applyAlignment="1">
      <alignment horizontal="center"/>
    </xf>
    <xf numFmtId="37" fontId="5" fillId="3" borderId="0" xfId="0" quotePrefix="1" applyFont="1" applyFill="1" applyAlignment="1">
      <alignment horizontal="center"/>
    </xf>
    <xf numFmtId="37" fontId="11" fillId="0" borderId="1" xfId="0" applyFont="1" applyBorder="1" applyProtection="1">
      <protection locked="0"/>
    </xf>
    <xf numFmtId="37" fontId="11" fillId="0" borderId="1" xfId="0" quotePrefix="1" applyFont="1" applyBorder="1" applyProtection="1">
      <protection locked="0"/>
    </xf>
    <xf numFmtId="37" fontId="5" fillId="3" borderId="0" xfId="0" quotePrefix="1" applyFont="1" applyFill="1"/>
    <xf numFmtId="37" fontId="5" fillId="3" borderId="0" xfId="0" quotePrefix="1" applyFont="1" applyFill="1" applyAlignment="1">
      <alignment horizontal="left"/>
    </xf>
    <xf numFmtId="38" fontId="5" fillId="3" borderId="0" xfId="0" applyNumberFormat="1" applyFont="1" applyFill="1"/>
    <xf numFmtId="166" fontId="5" fillId="3" borderId="0" xfId="0" applyNumberFormat="1" applyFont="1" applyFill="1" applyAlignment="1">
      <alignment horizontal="center"/>
    </xf>
    <xf numFmtId="37" fontId="5" fillId="3" borderId="0" xfId="0" quotePrefix="1" applyFont="1" applyFill="1" applyAlignment="1">
      <alignment horizontal="fill"/>
    </xf>
    <xf numFmtId="39" fontId="5" fillId="3" borderId="0" xfId="0" quotePrefix="1" applyNumberFormat="1" applyFont="1" applyFill="1" applyAlignment="1">
      <alignment horizontal="left"/>
    </xf>
    <xf numFmtId="4" fontId="5" fillId="3" borderId="0" xfId="0" applyNumberFormat="1" applyFont="1" applyFill="1"/>
    <xf numFmtId="37" fontId="11" fillId="4" borderId="1" xfId="0" quotePrefix="1" applyFont="1" applyFill="1" applyBorder="1" applyProtection="1">
      <protection locked="0"/>
    </xf>
    <xf numFmtId="37" fontId="11" fillId="8" borderId="1" xfId="0" quotePrefix="1" applyFont="1" applyFill="1" applyBorder="1" applyProtection="1">
      <protection locked="0"/>
    </xf>
    <xf numFmtId="37" fontId="5" fillId="0" borderId="0" xfId="0" quotePrefix="1" applyFont="1" applyAlignment="1">
      <alignment horizontal="fill"/>
    </xf>
    <xf numFmtId="39" fontId="5" fillId="3" borderId="0" xfId="0" applyNumberFormat="1" applyFont="1" applyFill="1"/>
    <xf numFmtId="37" fontId="5" fillId="3" borderId="0" xfId="0" applyFont="1" applyFill="1" applyAlignment="1">
      <alignment horizontal="centerContinuous"/>
    </xf>
    <xf numFmtId="37" fontId="5" fillId="3" borderId="0" xfId="0" applyFont="1" applyFill="1" applyAlignment="1">
      <alignment horizontal="right"/>
    </xf>
    <xf numFmtId="49" fontId="11" fillId="4" borderId="1" xfId="0" quotePrefix="1" applyNumberFormat="1" applyFont="1" applyFill="1" applyBorder="1" applyProtection="1">
      <protection locked="0"/>
    </xf>
    <xf numFmtId="37" fontId="12" fillId="3" borderId="0" xfId="0" applyFont="1" applyFill="1"/>
    <xf numFmtId="38" fontId="11" fillId="4" borderId="1" xfId="0" quotePrefix="1" applyNumberFormat="1" applyFont="1" applyFill="1" applyBorder="1" applyProtection="1">
      <protection locked="0"/>
    </xf>
    <xf numFmtId="37" fontId="11" fillId="3" borderId="0" xfId="0" applyFont="1" applyFill="1" applyAlignment="1">
      <alignment horizontal="centerContinuous"/>
    </xf>
    <xf numFmtId="38" fontId="5" fillId="3" borderId="0" xfId="0" applyNumberFormat="1" applyFont="1" applyFill="1" applyAlignment="1">
      <alignment horizontal="right"/>
    </xf>
    <xf numFmtId="37" fontId="5" fillId="3" borderId="0" xfId="0" quotePrefix="1" applyFont="1" applyFill="1" applyAlignment="1">
      <alignment horizontal="centerContinuous"/>
    </xf>
    <xf numFmtId="37" fontId="11" fillId="3" borderId="0" xfId="0" quotePrefix="1" applyFont="1" applyFill="1" applyAlignment="1">
      <alignment horizontal="left"/>
    </xf>
    <xf numFmtId="37" fontId="11" fillId="3" borderId="0" xfId="0" applyFont="1" applyFill="1" applyAlignment="1">
      <alignment horizontal="center"/>
    </xf>
    <xf numFmtId="38" fontId="11" fillId="3" borderId="0" xfId="0" applyNumberFormat="1" applyFont="1" applyFill="1" applyAlignment="1">
      <alignment horizontal="center"/>
    </xf>
    <xf numFmtId="38" fontId="11" fillId="3" borderId="0" xfId="0" applyNumberFormat="1" applyFont="1" applyFill="1"/>
    <xf numFmtId="37" fontId="11" fillId="3" borderId="0" xfId="0" applyFont="1" applyFill="1"/>
    <xf numFmtId="37" fontId="5" fillId="3" borderId="0" xfId="0" applyFont="1" applyFill="1" applyAlignment="1">
      <alignment horizontal="left"/>
    </xf>
    <xf numFmtId="39" fontId="5" fillId="0" borderId="0" xfId="0" applyNumberFormat="1" applyFont="1"/>
    <xf numFmtId="3" fontId="5" fillId="0" borderId="0" xfId="0" applyNumberFormat="1" applyFont="1"/>
    <xf numFmtId="1" fontId="5" fillId="0" borderId="0" xfId="0" applyNumberFormat="1" applyFont="1" applyAlignment="1">
      <alignment horizontal="center"/>
    </xf>
    <xf numFmtId="37" fontId="5" fillId="0" borderId="0" xfId="0" quotePrefix="1" applyFont="1" applyAlignment="1">
      <alignment horizontal="center"/>
    </xf>
    <xf numFmtId="2" fontId="5" fillId="0" borderId="0" xfId="0" applyNumberFormat="1" applyFont="1"/>
    <xf numFmtId="10" fontId="5" fillId="0" borderId="0" xfId="0" applyNumberFormat="1" applyFont="1"/>
    <xf numFmtId="164" fontId="5" fillId="0" borderId="0" xfId="0" applyNumberFormat="1" applyFont="1"/>
    <xf numFmtId="37" fontId="11" fillId="0" borderId="0" xfId="0" applyFont="1"/>
    <xf numFmtId="164" fontId="5" fillId="0" borderId="0" xfId="0" applyNumberFormat="1" applyFont="1" applyAlignment="1">
      <alignment horizontal="lef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"/>
    </xf>
    <xf numFmtId="37" fontId="5" fillId="2" borderId="0" xfId="0" applyFont="1" applyFill="1" applyAlignment="1">
      <alignment horizontal="left"/>
    </xf>
    <xf numFmtId="37" fontId="5" fillId="0" borderId="0" xfId="0" applyFont="1" applyAlignment="1">
      <alignment horizontal="right"/>
    </xf>
    <xf numFmtId="37" fontId="5" fillId="2" borderId="0" xfId="0" applyFont="1" applyFill="1"/>
    <xf numFmtId="4" fontId="5" fillId="2" borderId="0" xfId="0" applyNumberFormat="1" applyFont="1" applyFill="1" applyAlignment="1">
      <alignment horizontal="right"/>
    </xf>
    <xf numFmtId="39" fontId="5" fillId="2" borderId="0" xfId="0" applyNumberFormat="1" applyFont="1" applyFill="1" applyAlignment="1">
      <alignment horizontal="right"/>
    </xf>
    <xf numFmtId="37" fontId="5" fillId="0" borderId="0" xfId="0" quotePrefix="1" applyFont="1" applyAlignment="1">
      <alignment horizontal="right"/>
    </xf>
    <xf numFmtId="2" fontId="5" fillId="0" borderId="0" xfId="0" applyNumberFormat="1" applyFont="1" applyAlignment="1">
      <alignment horizontal="right"/>
    </xf>
    <xf numFmtId="37" fontId="11" fillId="0" borderId="9" xfId="0" quotePrefix="1" applyNumberFormat="1" applyFont="1" applyFill="1" applyBorder="1" applyProtection="1">
      <protection locked="0"/>
    </xf>
    <xf numFmtId="37" fontId="11" fillId="0" borderId="9" xfId="0" quotePrefix="1" applyNumberFormat="1" applyFont="1" applyBorder="1" applyProtection="1">
      <protection locked="0"/>
    </xf>
    <xf numFmtId="37" fontId="18" fillId="0" borderId="1" xfId="44" quotePrefix="1" applyFont="1" applyBorder="1" applyProtection="1">
      <protection locked="0"/>
    </xf>
    <xf numFmtId="37" fontId="5" fillId="3" borderId="1" xfId="0" quotePrefix="1" applyFont="1" applyFill="1" applyBorder="1" applyAlignment="1">
      <alignment horizontal="fill"/>
    </xf>
    <xf numFmtId="37" fontId="5" fillId="0" borderId="0" xfId="0" applyNumberFormat="1" applyFont="1" applyAlignment="1" applyProtection="1">
      <alignment horizontal="center"/>
    </xf>
    <xf numFmtId="38" fontId="11" fillId="9" borderId="14" xfId="0" applyNumberFormat="1" applyFont="1" applyFill="1" applyBorder="1" applyProtection="1">
      <protection locked="0"/>
    </xf>
    <xf numFmtId="38" fontId="11" fillId="9" borderId="1" xfId="0" quotePrefix="1" applyNumberFormat="1" applyFont="1" applyFill="1" applyBorder="1" applyAlignment="1" applyProtection="1">
      <alignment horizontal="left"/>
      <protection locked="0"/>
    </xf>
    <xf numFmtId="49" fontId="11" fillId="9" borderId="1" xfId="0" applyNumberFormat="1" applyFont="1" applyFill="1" applyBorder="1" applyAlignment="1" applyProtection="1">
      <alignment horizontal="left"/>
      <protection locked="0"/>
    </xf>
    <xf numFmtId="37" fontId="11" fillId="9" borderId="9" xfId="0" quotePrefix="1" applyNumberFormat="1" applyFont="1" applyFill="1" applyBorder="1" applyProtection="1">
      <protection locked="0"/>
    </xf>
    <xf numFmtId="37" fontId="11" fillId="10" borderId="1" xfId="0" applyFont="1" applyFill="1" applyBorder="1" applyProtection="1">
      <protection locked="0"/>
    </xf>
    <xf numFmtId="38" fontId="11" fillId="10" borderId="1" xfId="0" applyNumberFormat="1" applyFont="1" applyFill="1" applyBorder="1" applyProtection="1">
      <protection locked="0"/>
    </xf>
    <xf numFmtId="38" fontId="11" fillId="0" borderId="1" xfId="0" applyNumberFormat="1" applyFont="1" applyFill="1" applyBorder="1" applyProtection="1">
      <protection locked="0"/>
    </xf>
    <xf numFmtId="37" fontId="11" fillId="0" borderId="1" xfId="0" applyFont="1" applyFill="1" applyBorder="1" applyProtection="1">
      <protection locked="0"/>
    </xf>
    <xf numFmtId="37" fontId="11" fillId="11" borderId="1" xfId="0" applyFont="1" applyFill="1" applyBorder="1" applyProtection="1">
      <protection locked="0"/>
    </xf>
    <xf numFmtId="38" fontId="11" fillId="11" borderId="1" xfId="0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  <xf numFmtId="37" fontId="11" fillId="3" borderId="0" xfId="0" applyFont="1" applyFill="1" applyAlignment="1">
      <alignment horizontal="center" vertical="center"/>
    </xf>
  </cellXfs>
  <cellStyles count="45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4" xr:uid="{CDDC60C1-0A2C-4D63-86EA-0D8DD0D71A2B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3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Normal_Balance Sheet Puget Sound" xfId="42" xr:uid="{00000000-0005-0000-0000-000029000000}"/>
    <cellStyle name="Percent" xfId="3" builtinId="5"/>
    <cellStyle name="Percent 460" xfId="5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20%20Accounting\Month%20End%20Worksheets\DOH%20Reporting%202020\Yearly%20Reporting\01_DOH_Templates\YE081-2020%20GSH%2015%20-%206.30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19%20Accounting\Month%20End%20Worksheets\DOH%20Reporting\Yearly%20Reporting\All%20Hospitals%20Support%20Source\Copy%20of%20116_Avail%20Beds%20TG%20%20GS%20Update%20(v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 2019"/>
      <sheetName val="Prior Year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39185</v>
          </cell>
          <cell r="D59">
            <v>18095</v>
          </cell>
          <cell r="E59">
            <v>26078</v>
          </cell>
          <cell r="F59">
            <v>3927</v>
          </cell>
          <cell r="G59">
            <v>11562</v>
          </cell>
          <cell r="H59">
            <v>0</v>
          </cell>
          <cell r="I59"/>
          <cell r="J59"/>
          <cell r="K59"/>
          <cell r="L59"/>
          <cell r="M59"/>
          <cell r="N59"/>
          <cell r="O59">
            <v>1233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270091.33923048741</v>
          </cell>
          <cell r="AZ59"/>
          <cell r="BA59"/>
          <cell r="BE59">
            <v>662039</v>
          </cell>
        </row>
        <row r="71">
          <cell r="C71">
            <v>41890879.24000001</v>
          </cell>
          <cell r="D71">
            <v>17188792.759999998</v>
          </cell>
          <cell r="E71">
            <v>20194760.739999995</v>
          </cell>
          <cell r="F71">
            <v>5728899.8499999996</v>
          </cell>
          <cell r="G71">
            <v>8238765.5499999989</v>
          </cell>
          <cell r="H71">
            <v>390751.23000000004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8710852.3900000025</v>
          </cell>
          <cell r="P71">
            <v>32133752.77</v>
          </cell>
          <cell r="Q71">
            <v>0</v>
          </cell>
          <cell r="R71">
            <v>8570454.1199999992</v>
          </cell>
          <cell r="S71">
            <v>2349625.92</v>
          </cell>
          <cell r="T71">
            <v>1279881.93</v>
          </cell>
          <cell r="U71">
            <v>9404227.3299999982</v>
          </cell>
          <cell r="V71">
            <v>7967.18</v>
          </cell>
          <cell r="W71">
            <v>2110063.62</v>
          </cell>
          <cell r="X71">
            <v>2205548.31</v>
          </cell>
          <cell r="Y71">
            <v>7480106.379999999</v>
          </cell>
          <cell r="Z71">
            <v>2520220.9200000004</v>
          </cell>
          <cell r="AA71">
            <v>1072325.8699999999</v>
          </cell>
          <cell r="AB71">
            <v>25903779.160000011</v>
          </cell>
          <cell r="AC71">
            <v>4005202.98</v>
          </cell>
          <cell r="AD71">
            <v>2601453.27</v>
          </cell>
          <cell r="AE71">
            <v>3614360.54</v>
          </cell>
          <cell r="AF71">
            <v>0</v>
          </cell>
          <cell r="AG71">
            <v>31930559.270000003</v>
          </cell>
          <cell r="AH71">
            <v>25628.69</v>
          </cell>
          <cell r="AI71">
            <v>0</v>
          </cell>
          <cell r="AJ71">
            <v>16448252.110000001</v>
          </cell>
          <cell r="AK71">
            <v>2210261.9000000004</v>
          </cell>
          <cell r="AL71">
            <v>0</v>
          </cell>
          <cell r="AM71">
            <v>169380.44</v>
          </cell>
          <cell r="AN71">
            <v>0</v>
          </cell>
          <cell r="AO71">
            <v>0</v>
          </cell>
          <cell r="AP71">
            <v>20743950.599999998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20242381.050000001</v>
          </cell>
          <cell r="AW71">
            <v>4918705.16</v>
          </cell>
          <cell r="AX71">
            <v>0</v>
          </cell>
          <cell r="AY71">
            <v>5425057.3700000001</v>
          </cell>
          <cell r="AZ71">
            <v>0</v>
          </cell>
          <cell r="BA71">
            <v>265435.60000000027</v>
          </cell>
          <cell r="BB71">
            <v>2126348.65</v>
          </cell>
          <cell r="BC71">
            <v>1055097.03</v>
          </cell>
          <cell r="BD71">
            <v>1905289.51</v>
          </cell>
          <cell r="BE71">
            <v>10154135.76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1797789.0999999999</v>
          </cell>
          <cell r="BM71">
            <v>0</v>
          </cell>
          <cell r="BN71">
            <v>4311116.6300000008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1167549.1700000002</v>
          </cell>
          <cell r="BX71">
            <v>3386855.03</v>
          </cell>
          <cell r="BY71">
            <v>3517142.0000000005</v>
          </cell>
          <cell r="BZ71">
            <v>669022.71000000008</v>
          </cell>
          <cell r="CA71">
            <v>0</v>
          </cell>
          <cell r="CB71">
            <v>0</v>
          </cell>
          <cell r="CC71">
            <v>117377213.59</v>
          </cell>
          <cell r="CD71">
            <v>22874008.819999997</v>
          </cell>
        </row>
        <row r="82">
          <cell r="C82" t="str">
            <v>12/31/2019</v>
          </cell>
        </row>
      </sheetData>
      <sheetData sheetId="10">
        <row r="71">
          <cell r="N7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Form"/>
      <sheetName val="GSH new"/>
      <sheetName val="GSH"/>
      <sheetName val="TG_AH"/>
      <sheetName val="AMC"/>
      <sheetName val="MB"/>
      <sheetName val="COV"/>
      <sheetName val="DH"/>
      <sheetName val="VH"/>
      <sheetName val="ILP Obs"/>
    </sheetNames>
    <sheetDataSet>
      <sheetData sheetId="0">
        <row r="26">
          <cell r="AC26" t="str">
            <v>this keeps 18 beds in Acute Med Care TGH 2060725 in ths category (not in"Other")</v>
          </cell>
        </row>
        <row r="34">
          <cell r="AC34" t="str">
            <v>This is Oncology (36) and Pusle (8)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0" transitionEvaluation="1" transitionEntry="1" codeName="Sheet1">
    <pageSetUpPr autoPageBreaks="0" fitToPage="1"/>
  </sheetPr>
  <dimension ref="A1:CF817"/>
  <sheetViews>
    <sheetView showGridLines="0" tabSelected="1" topLeftCell="A70" zoomScale="75" zoomScaleNormal="75" workbookViewId="0">
      <selection activeCell="F508" sqref="F508"/>
    </sheetView>
  </sheetViews>
  <sheetFormatPr defaultColWidth="11.75" defaultRowHeight="12.65" customHeight="1" outlineLevelRow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3.5" style="180" customWidth="1"/>
    <col min="6" max="6" width="13.1640625" style="180" customWidth="1"/>
    <col min="7" max="7" width="13.5" style="180" customWidth="1"/>
    <col min="8" max="82" width="11.75" style="180"/>
    <col min="83" max="83" width="13.25" style="180" bestFit="1" customWidth="1"/>
    <col min="84" max="16384" width="11.75" style="180"/>
  </cols>
  <sheetData>
    <row r="1" spans="1:6" ht="12.75" hidden="1" customHeight="1" outlineLevel="1" x14ac:dyDescent="0.3">
      <c r="A1" s="233" t="s">
        <v>1232</v>
      </c>
      <c r="B1" s="234"/>
      <c r="C1" s="234"/>
      <c r="D1" s="234"/>
      <c r="E1" s="234"/>
      <c r="F1" s="234"/>
    </row>
    <row r="2" spans="1:6" ht="12.75" hidden="1" customHeight="1" outlineLevel="1" x14ac:dyDescent="0.3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 x14ac:dyDescent="0.3">
      <c r="A3" s="199"/>
      <c r="C3" s="236"/>
    </row>
    <row r="4" spans="1:6" ht="12.75" hidden="1" customHeight="1" outlineLevel="1" x14ac:dyDescent="0.3">
      <c r="C4" s="236"/>
    </row>
    <row r="5" spans="1:6" ht="12.75" hidden="1" customHeight="1" outlineLevel="1" x14ac:dyDescent="0.3">
      <c r="A5" s="199" t="s">
        <v>1258</v>
      </c>
      <c r="C5" s="236"/>
    </row>
    <row r="6" spans="1:6" ht="12.75" hidden="1" customHeight="1" outlineLevel="1" x14ac:dyDescent="0.3">
      <c r="A6" s="199" t="s">
        <v>0</v>
      </c>
      <c r="C6" s="236"/>
    </row>
    <row r="7" spans="1:6" ht="12.75" hidden="1" customHeight="1" outlineLevel="1" x14ac:dyDescent="0.3">
      <c r="A7" s="199" t="s">
        <v>1</v>
      </c>
      <c r="C7" s="236"/>
    </row>
    <row r="8" spans="1:6" ht="12.75" hidden="1" customHeight="1" outlineLevel="1" x14ac:dyDescent="0.3">
      <c r="C8" s="236"/>
    </row>
    <row r="9" spans="1:6" ht="12.75" hidden="1" customHeight="1" outlineLevel="1" x14ac:dyDescent="0.3">
      <c r="C9" s="236"/>
    </row>
    <row r="10" spans="1:6" ht="12.75" hidden="1" customHeight="1" outlineLevel="1" x14ac:dyDescent="0.3">
      <c r="A10" s="198" t="s">
        <v>1228</v>
      </c>
      <c r="C10" s="236"/>
    </row>
    <row r="11" spans="1:6" ht="12.75" hidden="1" customHeight="1" outlineLevel="1" x14ac:dyDescent="0.3">
      <c r="A11" s="198" t="s">
        <v>1231</v>
      </c>
      <c r="C11" s="236"/>
    </row>
    <row r="12" spans="1:6" ht="12.75" hidden="1" customHeight="1" outlineLevel="1" x14ac:dyDescent="0.3">
      <c r="C12" s="236"/>
    </row>
    <row r="13" spans="1:6" ht="12.75" hidden="1" customHeight="1" outlineLevel="1" x14ac:dyDescent="0.3">
      <c r="C13" s="236"/>
    </row>
    <row r="14" spans="1:6" ht="12.75" hidden="1" customHeight="1" outlineLevel="1" x14ac:dyDescent="0.3">
      <c r="A14" s="199" t="s">
        <v>2</v>
      </c>
      <c r="C14" s="236"/>
    </row>
    <row r="15" spans="1:6" ht="12.75" hidden="1" customHeight="1" outlineLevel="1" x14ac:dyDescent="0.3">
      <c r="A15" s="199"/>
      <c r="C15" s="236"/>
    </row>
    <row r="16" spans="1:6" ht="12.75" hidden="1" customHeight="1" outlineLevel="1" x14ac:dyDescent="0.3">
      <c r="A16" s="180" t="s">
        <v>1260</v>
      </c>
      <c r="C16" s="236"/>
      <c r="F16" s="283" t="s">
        <v>1259</v>
      </c>
    </row>
    <row r="17" spans="1:6" ht="12.75" hidden="1" customHeight="1" outlineLevel="1" x14ac:dyDescent="0.3">
      <c r="A17" s="180" t="s">
        <v>1230</v>
      </c>
      <c r="C17" s="283" t="s">
        <v>1259</v>
      </c>
    </row>
    <row r="18" spans="1:6" ht="12.75" hidden="1" customHeight="1" outlineLevel="1" x14ac:dyDescent="0.3">
      <c r="A18" s="228"/>
      <c r="C18" s="236"/>
    </row>
    <row r="19" spans="1:6" ht="12.75" hidden="1" customHeight="1" outlineLevel="1" x14ac:dyDescent="0.3">
      <c r="C19" s="236"/>
    </row>
    <row r="20" spans="1:6" ht="12.75" hidden="1" customHeight="1" outlineLevel="1" x14ac:dyDescent="0.3">
      <c r="A20" s="273" t="s">
        <v>1234</v>
      </c>
      <c r="B20" s="273"/>
      <c r="C20" s="284"/>
      <c r="D20" s="273"/>
      <c r="E20" s="273"/>
      <c r="F20" s="273"/>
    </row>
    <row r="21" spans="1:6" ht="22.5" hidden="1" customHeight="1" outlineLevel="1" x14ac:dyDescent="0.3">
      <c r="A21" s="199"/>
      <c r="C21" s="236"/>
    </row>
    <row r="22" spans="1:6" ht="12.65" hidden="1" customHeight="1" outlineLevel="1" x14ac:dyDescent="0.3">
      <c r="A22" s="237" t="s">
        <v>1254</v>
      </c>
      <c r="B22" s="238"/>
      <c r="C22" s="239"/>
      <c r="D22" s="237"/>
      <c r="E22" s="237"/>
    </row>
    <row r="23" spans="1:6" ht="12.65" hidden="1" customHeight="1" outlineLevel="1" x14ac:dyDescent="0.3">
      <c r="B23" s="199"/>
      <c r="C23" s="236"/>
    </row>
    <row r="24" spans="1:6" ht="12.65" hidden="1" customHeight="1" outlineLevel="1" x14ac:dyDescent="0.3">
      <c r="A24" s="240" t="s">
        <v>3</v>
      </c>
      <c r="C24" s="236"/>
    </row>
    <row r="25" spans="1:6" ht="12.65" hidden="1" customHeight="1" outlineLevel="1" x14ac:dyDescent="0.3">
      <c r="A25" s="198" t="s">
        <v>1235</v>
      </c>
      <c r="C25" s="236"/>
    </row>
    <row r="26" spans="1:6" ht="12.65" hidden="1" customHeight="1" outlineLevel="1" x14ac:dyDescent="0.3">
      <c r="A26" s="199" t="s">
        <v>4</v>
      </c>
      <c r="C26" s="236"/>
    </row>
    <row r="27" spans="1:6" ht="12.65" hidden="1" customHeight="1" outlineLevel="1" x14ac:dyDescent="0.3">
      <c r="A27" s="198" t="s">
        <v>1236</v>
      </c>
      <c r="C27" s="236"/>
    </row>
    <row r="28" spans="1:6" ht="12.65" hidden="1" customHeight="1" outlineLevel="1" x14ac:dyDescent="0.3">
      <c r="A28" s="199" t="s">
        <v>5</v>
      </c>
      <c r="C28" s="236"/>
    </row>
    <row r="29" spans="1:6" ht="12.65" hidden="1" customHeight="1" outlineLevel="1" x14ac:dyDescent="0.3">
      <c r="A29" s="198"/>
      <c r="C29" s="236"/>
    </row>
    <row r="30" spans="1:6" ht="12.65" hidden="1" customHeight="1" outlineLevel="1" x14ac:dyDescent="0.3">
      <c r="A30" s="180" t="s">
        <v>6</v>
      </c>
      <c r="C30" s="236"/>
    </row>
    <row r="31" spans="1:6" ht="12.65" hidden="1" customHeight="1" outlineLevel="1" x14ac:dyDescent="0.3">
      <c r="A31" s="199" t="s">
        <v>7</v>
      </c>
      <c r="C31" s="236"/>
    </row>
    <row r="32" spans="1:6" ht="12.65" hidden="1" customHeight="1" outlineLevel="1" x14ac:dyDescent="0.3">
      <c r="A32" s="199" t="s">
        <v>8</v>
      </c>
      <c r="C32" s="236"/>
    </row>
    <row r="33" spans="1:83" ht="12.65" hidden="1" customHeight="1" outlineLevel="1" x14ac:dyDescent="0.3">
      <c r="A33" s="198" t="s">
        <v>1237</v>
      </c>
      <c r="C33" s="236"/>
    </row>
    <row r="34" spans="1:83" ht="12.65" hidden="1" customHeight="1" outlineLevel="1" x14ac:dyDescent="0.3">
      <c r="A34" s="199" t="s">
        <v>9</v>
      </c>
      <c r="C34" s="236"/>
    </row>
    <row r="35" spans="1:83" ht="12.65" hidden="1" customHeight="1" outlineLevel="1" x14ac:dyDescent="0.3">
      <c r="A35" s="199"/>
      <c r="C35" s="236"/>
    </row>
    <row r="36" spans="1:83" ht="12.65" hidden="1" customHeight="1" outlineLevel="1" x14ac:dyDescent="0.3">
      <c r="A36" s="198" t="s">
        <v>1238</v>
      </c>
      <c r="C36" s="236"/>
    </row>
    <row r="37" spans="1:83" ht="12.65" hidden="1" customHeight="1" outlineLevel="1" x14ac:dyDescent="0.3">
      <c r="A37" s="199" t="s">
        <v>1229</v>
      </c>
      <c r="C37" s="236"/>
    </row>
    <row r="38" spans="1:83" ht="12" hidden="1" customHeight="1" outlineLevel="1" x14ac:dyDescent="0.3">
      <c r="A38" s="198"/>
      <c r="C38" s="236"/>
    </row>
    <row r="39" spans="1:83" ht="12.65" hidden="1" customHeight="1" outlineLevel="1" x14ac:dyDescent="0.3">
      <c r="A39" s="199"/>
      <c r="C39" s="236"/>
    </row>
    <row r="40" spans="1:83" ht="12" hidden="1" customHeight="1" outlineLevel="1" x14ac:dyDescent="0.3">
      <c r="A40" s="199"/>
      <c r="C40" s="236"/>
    </row>
    <row r="41" spans="1:83" ht="12" hidden="1" customHeight="1" outlineLevel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7236148.2599999998</v>
      </c>
      <c r="D47" s="184">
        <v>3187486.68</v>
      </c>
      <c r="E47" s="184">
        <v>3444433.56</v>
      </c>
      <c r="F47" s="184">
        <v>862195.12000000011</v>
      </c>
      <c r="G47" s="184">
        <v>1602028.28</v>
      </c>
      <c r="H47" s="184">
        <v>89566.080000000002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1255724.05</v>
      </c>
      <c r="P47" s="184">
        <v>1648518.91</v>
      </c>
      <c r="Q47" s="184">
        <v>0</v>
      </c>
      <c r="R47" s="184">
        <v>890627.09</v>
      </c>
      <c r="S47" s="184">
        <v>539218.41999999993</v>
      </c>
      <c r="T47" s="184">
        <v>141777.95000000001</v>
      </c>
      <c r="U47" s="184">
        <v>1579129.92</v>
      </c>
      <c r="V47" s="184">
        <v>0</v>
      </c>
      <c r="W47" s="184">
        <v>525922.19000000006</v>
      </c>
      <c r="X47" s="184">
        <v>253685.21999999997</v>
      </c>
      <c r="Y47" s="184">
        <v>901686.62</v>
      </c>
      <c r="Z47" s="184">
        <v>184642.64</v>
      </c>
      <c r="AA47" s="184">
        <v>104366.68</v>
      </c>
      <c r="AB47" s="184">
        <v>2189218</v>
      </c>
      <c r="AC47" s="184">
        <v>821817.03999999992</v>
      </c>
      <c r="AD47" s="184">
        <v>248.10999999999996</v>
      </c>
      <c r="AE47" s="184">
        <v>828273.10000000009</v>
      </c>
      <c r="AF47" s="184">
        <v>0</v>
      </c>
      <c r="AG47" s="184">
        <v>4923164.1300000008</v>
      </c>
      <c r="AH47" s="184">
        <v>0</v>
      </c>
      <c r="AI47" s="184">
        <v>0</v>
      </c>
      <c r="AJ47" s="184">
        <v>2499025.13</v>
      </c>
      <c r="AK47" s="184">
        <v>453480.61</v>
      </c>
      <c r="AL47" s="184">
        <v>0</v>
      </c>
      <c r="AM47" s="184">
        <v>24816.85</v>
      </c>
      <c r="AN47" s="184">
        <v>0</v>
      </c>
      <c r="AO47" s="184">
        <v>0</v>
      </c>
      <c r="AP47" s="184">
        <v>2543438.31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3132288.29</v>
      </c>
      <c r="AW47" s="184">
        <v>1360769.6</v>
      </c>
      <c r="AX47" s="184">
        <v>0</v>
      </c>
      <c r="AY47" s="184">
        <v>1367073.7199999997</v>
      </c>
      <c r="AZ47" s="184">
        <v>0</v>
      </c>
      <c r="BA47" s="184">
        <v>73107.569999999992</v>
      </c>
      <c r="BB47" s="184">
        <v>382612.95000000007</v>
      </c>
      <c r="BC47" s="184">
        <v>362780.87</v>
      </c>
      <c r="BD47" s="184">
        <v>442457.25</v>
      </c>
      <c r="BE47" s="184">
        <v>614047.25</v>
      </c>
      <c r="BF47" s="184">
        <v>1593330.1199999999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1049056.3899999999</v>
      </c>
      <c r="BM47" s="184">
        <v>0</v>
      </c>
      <c r="BN47" s="184">
        <v>928215.1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17000.3</v>
      </c>
      <c r="BU47" s="184">
        <v>694873.5</v>
      </c>
      <c r="BV47" s="184">
        <v>633466.56000000006</v>
      </c>
      <c r="BW47" s="184">
        <v>141319.84000000003</v>
      </c>
      <c r="BX47" s="184">
        <v>1761721.22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53284759.480000012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1415676.3399999999</v>
      </c>
      <c r="D51" s="184">
        <v>113121.60000000001</v>
      </c>
      <c r="E51" s="184">
        <v>268624.2</v>
      </c>
      <c r="F51" s="184">
        <v>16900.64</v>
      </c>
      <c r="G51" s="184">
        <v>9628.24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30281.149999999991</v>
      </c>
      <c r="P51" s="184">
        <v>1124658.47</v>
      </c>
      <c r="Q51" s="184">
        <v>0</v>
      </c>
      <c r="R51" s="184">
        <v>325019.03000000003</v>
      </c>
      <c r="S51" s="184">
        <v>11069.350000000002</v>
      </c>
      <c r="T51" s="184">
        <v>23943.299999999996</v>
      </c>
      <c r="U51" s="184">
        <v>117466.04999999999</v>
      </c>
      <c r="V51" s="184">
        <v>5981.04</v>
      </c>
      <c r="W51" s="184">
        <v>29310.32</v>
      </c>
      <c r="X51" s="184">
        <v>194185.94</v>
      </c>
      <c r="Y51" s="184">
        <v>323758.96000000002</v>
      </c>
      <c r="Z51" s="184">
        <v>263587.09000000003</v>
      </c>
      <c r="AA51" s="184">
        <v>4576.92</v>
      </c>
      <c r="AB51" s="184">
        <v>290032.31</v>
      </c>
      <c r="AC51" s="184">
        <v>229157.44</v>
      </c>
      <c r="AD51" s="184">
        <v>0</v>
      </c>
      <c r="AE51" s="184">
        <v>66643.73</v>
      </c>
      <c r="AF51" s="184">
        <v>0</v>
      </c>
      <c r="AG51" s="184">
        <v>1899801.02</v>
      </c>
      <c r="AH51" s="184">
        <v>0</v>
      </c>
      <c r="AI51" s="184">
        <v>0</v>
      </c>
      <c r="AJ51" s="184">
        <v>220770.29000000004</v>
      </c>
      <c r="AK51" s="184">
        <v>5104.8600000000006</v>
      </c>
      <c r="AL51" s="184">
        <v>0</v>
      </c>
      <c r="AM51" s="184">
        <v>0</v>
      </c>
      <c r="AN51" s="184">
        <v>0</v>
      </c>
      <c r="AO51" s="184">
        <v>0</v>
      </c>
      <c r="AP51" s="184">
        <v>512979.6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808479.06999999983</v>
      </c>
      <c r="AW51" s="184">
        <v>236.30999999999997</v>
      </c>
      <c r="AX51" s="184">
        <v>0</v>
      </c>
      <c r="AY51" s="184">
        <v>19120.019999999997</v>
      </c>
      <c r="AZ51" s="184">
        <v>0</v>
      </c>
      <c r="BA51" s="184">
        <v>198.57</v>
      </c>
      <c r="BB51" s="184">
        <v>0</v>
      </c>
      <c r="BC51" s="184">
        <v>22470.1</v>
      </c>
      <c r="BD51" s="184">
        <v>1612.5300000000004</v>
      </c>
      <c r="BE51" s="184">
        <v>121695.61000000003</v>
      </c>
      <c r="BF51" s="184">
        <v>19888.129999999997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2194.9199999999996</v>
      </c>
      <c r="BM51" s="184">
        <v>0</v>
      </c>
      <c r="BN51" s="184">
        <v>344826.45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2102.9299999999998</v>
      </c>
      <c r="BU51" s="184">
        <v>0</v>
      </c>
      <c r="BV51" s="184">
        <v>94543.209999999992</v>
      </c>
      <c r="BW51" s="184">
        <v>0</v>
      </c>
      <c r="BX51" s="184">
        <v>18129351.039999999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>
        <v>0</v>
      </c>
      <c r="CE51" s="195">
        <f>SUM(C51:CD51)</f>
        <v>27068996.780000001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/>
    </row>
    <row r="59" spans="1:84" ht="12.65" customHeight="1" x14ac:dyDescent="0.3">
      <c r="A59" s="171" t="s">
        <v>233</v>
      </c>
      <c r="B59" s="175"/>
      <c r="C59" s="184">
        <v>41481</v>
      </c>
      <c r="D59" s="184">
        <v>24876</v>
      </c>
      <c r="E59" s="184">
        <v>29426</v>
      </c>
      <c r="F59" s="184">
        <v>3779</v>
      </c>
      <c r="G59" s="184">
        <v>11994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2333</v>
      </c>
      <c r="P59" s="185">
        <v>1264034.9999999998</v>
      </c>
      <c r="Q59" s="185">
        <v>0</v>
      </c>
      <c r="R59" s="185">
        <v>0</v>
      </c>
      <c r="S59" s="248"/>
      <c r="T59" s="248"/>
      <c r="U59" s="185">
        <v>0</v>
      </c>
      <c r="V59" s="185">
        <v>34692</v>
      </c>
      <c r="W59" s="185">
        <v>237086.44</v>
      </c>
      <c r="X59" s="185">
        <v>233484.51</v>
      </c>
      <c r="Y59" s="185">
        <v>119755.45000000001</v>
      </c>
      <c r="Z59" s="185">
        <v>0</v>
      </c>
      <c r="AA59" s="185">
        <v>28679.670000000006</v>
      </c>
      <c r="AB59" s="248"/>
      <c r="AC59" s="185">
        <v>149905.21</v>
      </c>
      <c r="AD59" s="185">
        <v>1.1386986299810003E-2</v>
      </c>
      <c r="AE59" s="185">
        <v>143284</v>
      </c>
      <c r="AF59" s="185">
        <v>1.1386986299810003E-2</v>
      </c>
      <c r="AG59" s="185">
        <v>1.1386986299810003E-2</v>
      </c>
      <c r="AH59" s="185">
        <v>1.1386986299810003E-2</v>
      </c>
      <c r="AI59" s="185">
        <v>1.1386986299810003E-2</v>
      </c>
      <c r="AJ59" s="185">
        <v>45951.3</v>
      </c>
      <c r="AK59" s="185">
        <v>79674</v>
      </c>
      <c r="AL59" s="185">
        <v>1.1386986299810003E-2</v>
      </c>
      <c r="AM59" s="185">
        <v>1.1386986299810003E-2</v>
      </c>
      <c r="AN59" s="185">
        <v>1.1386986299810003E-2</v>
      </c>
      <c r="AO59" s="185">
        <v>1.1386986299810003E-2</v>
      </c>
      <c r="AP59" s="185">
        <v>1.1386986299810003E-2</v>
      </c>
      <c r="AQ59" s="185">
        <v>1.1386986299810003E-2</v>
      </c>
      <c r="AR59" s="185">
        <v>1.1386986299810003E-2</v>
      </c>
      <c r="AS59" s="185">
        <v>1.1386986299810003E-2</v>
      </c>
      <c r="AT59" s="185">
        <v>1.1386986299810003E-2</v>
      </c>
      <c r="AU59" s="185">
        <v>1.1386986299810003E-2</v>
      </c>
      <c r="AV59" s="248"/>
      <c r="AW59" s="248"/>
      <c r="AX59" s="248"/>
      <c r="AY59" s="185">
        <v>367688</v>
      </c>
      <c r="AZ59" s="185"/>
      <c r="BA59" s="248"/>
      <c r="BB59" s="248"/>
      <c r="BC59" s="248"/>
      <c r="BD59" s="248"/>
      <c r="BE59" s="350">
        <v>685566.40999999968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340">
        <v>351.07658077382513</v>
      </c>
      <c r="D60" s="184">
        <v>159.02878559465358</v>
      </c>
      <c r="E60" s="184">
        <v>175.18439244175559</v>
      </c>
      <c r="F60" s="341">
        <v>34.203361639150224</v>
      </c>
      <c r="G60" s="184">
        <v>72.702695195520178</v>
      </c>
      <c r="H60" s="184">
        <v>3.1224842461476054</v>
      </c>
      <c r="I60" s="184">
        <v>0</v>
      </c>
      <c r="J60" s="341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52.091022595603974</v>
      </c>
      <c r="P60" s="185">
        <v>74.862219167827107</v>
      </c>
      <c r="Q60" s="185">
        <v>0</v>
      </c>
      <c r="R60" s="185">
        <v>34.902043145903832</v>
      </c>
      <c r="S60" s="185">
        <v>25.193484243124182</v>
      </c>
      <c r="T60" s="185">
        <v>5.46662123212786</v>
      </c>
      <c r="U60" s="185">
        <v>70.349836976664406</v>
      </c>
      <c r="V60" s="185">
        <v>0</v>
      </c>
      <c r="W60" s="185">
        <v>21.699688353191824</v>
      </c>
      <c r="X60" s="185">
        <v>11.272651368318815</v>
      </c>
      <c r="Y60" s="185">
        <v>36.153019858061228</v>
      </c>
      <c r="Z60" s="185">
        <v>7.104856163410294</v>
      </c>
      <c r="AA60" s="185">
        <v>4.1203150679287246</v>
      </c>
      <c r="AB60" s="185">
        <v>85.219932180106866</v>
      </c>
      <c r="AC60" s="185">
        <v>34.775597255510199</v>
      </c>
      <c r="AD60" s="185">
        <v>1.1386986299810003E-2</v>
      </c>
      <c r="AE60" s="185">
        <v>34.029953419995898</v>
      </c>
      <c r="AF60" s="185">
        <v>0</v>
      </c>
      <c r="AG60" s="185">
        <v>247.04302188396673</v>
      </c>
      <c r="AH60" s="185">
        <v>0</v>
      </c>
      <c r="AI60" s="185">
        <v>0</v>
      </c>
      <c r="AJ60" s="185">
        <v>91.894969165493848</v>
      </c>
      <c r="AK60" s="185">
        <v>18.218756161887843</v>
      </c>
      <c r="AL60" s="185">
        <v>0</v>
      </c>
      <c r="AM60" s="185">
        <v>0.97374315055154215</v>
      </c>
      <c r="AN60" s="185">
        <v>0</v>
      </c>
      <c r="AO60" s="185">
        <v>0</v>
      </c>
      <c r="AP60" s="185">
        <v>93.197813000931802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185">
        <v>120.84543970947323</v>
      </c>
      <c r="AW60" s="185">
        <v>54.056627389855258</v>
      </c>
      <c r="AX60" s="185">
        <v>0</v>
      </c>
      <c r="AY60" s="185">
        <v>61.919056155901508</v>
      </c>
      <c r="AZ60" s="185">
        <v>0</v>
      </c>
      <c r="BA60" s="185">
        <v>3.4936089036310127</v>
      </c>
      <c r="BB60" s="185">
        <v>15.709807532094548</v>
      </c>
      <c r="BC60" s="185">
        <v>17.327776025023592</v>
      </c>
      <c r="BD60" s="185">
        <v>21.040307531364341</v>
      </c>
      <c r="BE60" s="185">
        <v>24.258768489827567</v>
      </c>
      <c r="BF60" s="185">
        <v>75.851558893718973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185">
        <v>48.672136294702447</v>
      </c>
      <c r="BM60" s="185">
        <v>0</v>
      </c>
      <c r="BN60" s="185">
        <v>18.480489038564315</v>
      </c>
      <c r="BO60" s="185">
        <v>0</v>
      </c>
      <c r="BP60" s="185">
        <v>0</v>
      </c>
      <c r="BQ60" s="185">
        <v>0</v>
      </c>
      <c r="BR60" s="185">
        <v>0</v>
      </c>
      <c r="BS60" s="185">
        <v>0</v>
      </c>
      <c r="BT60" s="185">
        <v>0.68088424648207069</v>
      </c>
      <c r="BU60" s="185">
        <v>26.812023283998354</v>
      </c>
      <c r="BV60" s="185">
        <v>18.986047257673146</v>
      </c>
      <c r="BW60" s="185">
        <v>7.9567034235675749</v>
      </c>
      <c r="BX60" s="185">
        <v>72.480977387331365</v>
      </c>
      <c r="BY60" s="185">
        <v>0</v>
      </c>
      <c r="BZ60" s="185">
        <v>0</v>
      </c>
      <c r="CA60" s="185">
        <v>0</v>
      </c>
      <c r="CB60" s="185">
        <v>0</v>
      </c>
      <c r="CC60" s="185">
        <v>0</v>
      </c>
      <c r="CD60" s="249" t="s">
        <v>221</v>
      </c>
      <c r="CE60" s="251">
        <f t="shared" ref="CE60:CE70" si="0">SUM(C60:CD60)</f>
        <v>2332.4714428311677</v>
      </c>
    </row>
    <row r="61" spans="1:84" ht="12.65" customHeight="1" x14ac:dyDescent="0.3">
      <c r="A61" s="171" t="s">
        <v>235</v>
      </c>
      <c r="B61" s="175"/>
      <c r="C61" s="184">
        <v>39476488.140000001</v>
      </c>
      <c r="D61" s="184">
        <v>18782413.379999999</v>
      </c>
      <c r="E61" s="184">
        <v>18411235.960000001</v>
      </c>
      <c r="F61" s="185">
        <v>4002020.4</v>
      </c>
      <c r="G61" s="184">
        <v>6267698.7199999997</v>
      </c>
      <c r="H61" s="184">
        <v>532337.17999999993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7654873.9900000002</v>
      </c>
      <c r="P61" s="185">
        <v>7737359.0799999991</v>
      </c>
      <c r="Q61" s="185">
        <v>0</v>
      </c>
      <c r="R61" s="185">
        <v>3947257.7800000003</v>
      </c>
      <c r="S61" s="185">
        <v>1636350.7599999998</v>
      </c>
      <c r="T61" s="185">
        <v>593015.52999999991</v>
      </c>
      <c r="U61" s="185">
        <v>4683346.92</v>
      </c>
      <c r="V61" s="185">
        <v>0</v>
      </c>
      <c r="W61" s="185">
        <v>2501752.2000000002</v>
      </c>
      <c r="X61" s="185">
        <v>1294820.81</v>
      </c>
      <c r="Y61" s="185">
        <v>3689146.8099999996</v>
      </c>
      <c r="Z61" s="185">
        <v>732324.41999999993</v>
      </c>
      <c r="AA61" s="185">
        <v>430852.42999999993</v>
      </c>
      <c r="AB61" s="185">
        <v>9357602.4199999999</v>
      </c>
      <c r="AC61" s="185">
        <v>3925422</v>
      </c>
      <c r="AD61" s="185">
        <v>588.03</v>
      </c>
      <c r="AE61" s="185">
        <v>2915820.7299999995</v>
      </c>
      <c r="AF61" s="185">
        <v>0</v>
      </c>
      <c r="AG61" s="185">
        <v>31165406.879999999</v>
      </c>
      <c r="AH61" s="185">
        <v>0</v>
      </c>
      <c r="AI61" s="185">
        <v>0</v>
      </c>
      <c r="AJ61" s="185">
        <v>15423517.689999999</v>
      </c>
      <c r="AK61" s="185">
        <v>1767544.11</v>
      </c>
      <c r="AL61" s="185">
        <v>0</v>
      </c>
      <c r="AM61" s="185">
        <v>95636.160000000003</v>
      </c>
      <c r="AN61" s="185">
        <v>0</v>
      </c>
      <c r="AO61" s="185">
        <v>0</v>
      </c>
      <c r="AP61" s="185">
        <v>17021319.66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16580397.85</v>
      </c>
      <c r="AW61" s="185">
        <v>5153371.99</v>
      </c>
      <c r="AX61" s="185">
        <v>0</v>
      </c>
      <c r="AY61" s="185">
        <v>3308121.88</v>
      </c>
      <c r="AZ61" s="185">
        <v>0</v>
      </c>
      <c r="BA61" s="185">
        <v>140767.60999999996</v>
      </c>
      <c r="BB61" s="185">
        <v>1967368.8</v>
      </c>
      <c r="BC61" s="185">
        <v>734289.61</v>
      </c>
      <c r="BD61" s="185">
        <v>902055.87000000011</v>
      </c>
      <c r="BE61" s="185">
        <v>2391649.0900000003</v>
      </c>
      <c r="BF61" s="185">
        <v>3260138.9099999997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2464347.89</v>
      </c>
      <c r="BM61" s="185">
        <v>0</v>
      </c>
      <c r="BN61" s="185">
        <v>3512865.24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208960.18</v>
      </c>
      <c r="BU61" s="185">
        <v>2888668.78</v>
      </c>
      <c r="BV61" s="185">
        <v>3255180.7600000002</v>
      </c>
      <c r="BW61" s="185">
        <v>1230931.93</v>
      </c>
      <c r="BX61" s="185">
        <v>7405777.3700000001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49" t="s">
        <v>221</v>
      </c>
      <c r="CE61" s="195">
        <f t="shared" si="0"/>
        <v>259451045.95000005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7236148</v>
      </c>
      <c r="D62" s="195">
        <f t="shared" si="1"/>
        <v>3187487</v>
      </c>
      <c r="E62" s="195">
        <f t="shared" si="1"/>
        <v>3444434</v>
      </c>
      <c r="F62" s="195">
        <f t="shared" si="1"/>
        <v>862195</v>
      </c>
      <c r="G62" s="195">
        <f t="shared" si="1"/>
        <v>1602028</v>
      </c>
      <c r="H62" s="195">
        <f t="shared" si="1"/>
        <v>89566</v>
      </c>
      <c r="I62" s="195">
        <f t="shared" si="1"/>
        <v>0</v>
      </c>
      <c r="J62" s="195">
        <f t="shared" si="1"/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1255724</v>
      </c>
      <c r="P62" s="195">
        <f t="shared" si="1"/>
        <v>1648519</v>
      </c>
      <c r="Q62" s="195">
        <f t="shared" si="1"/>
        <v>0</v>
      </c>
      <c r="R62" s="195">
        <f t="shared" si="1"/>
        <v>890627</v>
      </c>
      <c r="S62" s="195">
        <f t="shared" si="1"/>
        <v>539218</v>
      </c>
      <c r="T62" s="195">
        <f t="shared" si="1"/>
        <v>141778</v>
      </c>
      <c r="U62" s="195">
        <f t="shared" si="1"/>
        <v>1579130</v>
      </c>
      <c r="V62" s="195">
        <f t="shared" si="1"/>
        <v>0</v>
      </c>
      <c r="W62" s="195">
        <f t="shared" si="1"/>
        <v>525922</v>
      </c>
      <c r="X62" s="195">
        <f t="shared" si="1"/>
        <v>253685</v>
      </c>
      <c r="Y62" s="195">
        <f t="shared" si="1"/>
        <v>901687</v>
      </c>
      <c r="Z62" s="195">
        <f t="shared" si="1"/>
        <v>184643</v>
      </c>
      <c r="AA62" s="195">
        <f t="shared" si="1"/>
        <v>104367</v>
      </c>
      <c r="AB62" s="195">
        <f t="shared" si="1"/>
        <v>2189218</v>
      </c>
      <c r="AC62" s="195">
        <f t="shared" si="1"/>
        <v>821817</v>
      </c>
      <c r="AD62" s="195">
        <f t="shared" si="1"/>
        <v>248</v>
      </c>
      <c r="AE62" s="195">
        <f t="shared" si="1"/>
        <v>828273</v>
      </c>
      <c r="AF62" s="195">
        <f t="shared" si="1"/>
        <v>0</v>
      </c>
      <c r="AG62" s="195">
        <f t="shared" si="1"/>
        <v>4923164</v>
      </c>
      <c r="AH62" s="195">
        <f t="shared" si="1"/>
        <v>0</v>
      </c>
      <c r="AI62" s="195">
        <f t="shared" si="1"/>
        <v>0</v>
      </c>
      <c r="AJ62" s="195">
        <f t="shared" si="1"/>
        <v>2499025</v>
      </c>
      <c r="AK62" s="195">
        <f t="shared" si="1"/>
        <v>453481</v>
      </c>
      <c r="AL62" s="195">
        <f t="shared" si="1"/>
        <v>0</v>
      </c>
      <c r="AM62" s="195">
        <f t="shared" si="1"/>
        <v>24817</v>
      </c>
      <c r="AN62" s="195">
        <f t="shared" si="1"/>
        <v>0</v>
      </c>
      <c r="AO62" s="195">
        <f t="shared" si="1"/>
        <v>0</v>
      </c>
      <c r="AP62" s="195">
        <f t="shared" si="1"/>
        <v>2543438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3132288</v>
      </c>
      <c r="AW62" s="195">
        <f t="shared" si="1"/>
        <v>1360770</v>
      </c>
      <c r="AX62" s="195">
        <f t="shared" si="1"/>
        <v>0</v>
      </c>
      <c r="AY62" s="195">
        <f t="shared" si="1"/>
        <v>1367074</v>
      </c>
      <c r="AZ62" s="195">
        <f t="shared" si="1"/>
        <v>0</v>
      </c>
      <c r="BA62" s="195">
        <f t="shared" si="1"/>
        <v>73108</v>
      </c>
      <c r="BB62" s="195">
        <f t="shared" si="1"/>
        <v>382613</v>
      </c>
      <c r="BC62" s="195">
        <f t="shared" si="1"/>
        <v>362781</v>
      </c>
      <c r="BD62" s="195">
        <f t="shared" si="1"/>
        <v>442457</v>
      </c>
      <c r="BE62" s="195">
        <f t="shared" si="1"/>
        <v>614047</v>
      </c>
      <c r="BF62" s="195">
        <f t="shared" si="1"/>
        <v>1593330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1049056</v>
      </c>
      <c r="BM62" s="195">
        <f t="shared" si="1"/>
        <v>0</v>
      </c>
      <c r="BN62" s="195">
        <f t="shared" si="1"/>
        <v>928215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17000</v>
      </c>
      <c r="BU62" s="195">
        <f t="shared" si="2"/>
        <v>694874</v>
      </c>
      <c r="BV62" s="195">
        <f t="shared" si="2"/>
        <v>633467</v>
      </c>
      <c r="BW62" s="195">
        <f t="shared" si="2"/>
        <v>141320</v>
      </c>
      <c r="BX62" s="195">
        <f t="shared" si="2"/>
        <v>1761721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53284760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394800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365062.00000000006</v>
      </c>
      <c r="Q63" s="185">
        <v>0</v>
      </c>
      <c r="R63" s="185">
        <v>1925143.9600000002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4591845.41</v>
      </c>
      <c r="AH63" s="185">
        <v>0</v>
      </c>
      <c r="AI63" s="185">
        <v>0</v>
      </c>
      <c r="AJ63" s="185">
        <v>842.5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1853877.3299999998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12652.7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40637.770000000011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926734.97999999986</v>
      </c>
      <c r="BU63" s="185">
        <v>0</v>
      </c>
      <c r="BV63" s="185">
        <v>0</v>
      </c>
      <c r="BW63" s="185">
        <v>0</v>
      </c>
      <c r="BX63" s="185">
        <v>9982402.5699999984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20093999.219999999</v>
      </c>
      <c r="CF63" s="252"/>
    </row>
    <row r="64" spans="1:84" ht="12.65" customHeight="1" x14ac:dyDescent="0.3">
      <c r="A64" s="171" t="s">
        <v>237</v>
      </c>
      <c r="B64" s="175"/>
      <c r="C64" s="184">
        <v>5207659.87</v>
      </c>
      <c r="D64" s="184">
        <v>1580789.49</v>
      </c>
      <c r="E64" s="185">
        <v>1957575.45</v>
      </c>
      <c r="F64" s="185">
        <v>182394.13999999998</v>
      </c>
      <c r="G64" s="184">
        <v>433537.64999999997</v>
      </c>
      <c r="H64" s="184">
        <v>3161.85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909370.84000000008</v>
      </c>
      <c r="P64" s="185">
        <v>19424209.59</v>
      </c>
      <c r="Q64" s="185">
        <v>0</v>
      </c>
      <c r="R64" s="185">
        <v>1202090.95</v>
      </c>
      <c r="S64" s="185">
        <v>559171.18000000005</v>
      </c>
      <c r="T64" s="185">
        <v>479538.46999999991</v>
      </c>
      <c r="U64" s="185">
        <v>5345696.38</v>
      </c>
      <c r="V64" s="185">
        <v>5.0599999999999996</v>
      </c>
      <c r="W64" s="185">
        <v>350720.38</v>
      </c>
      <c r="X64" s="185">
        <v>507879.07</v>
      </c>
      <c r="Y64" s="185">
        <v>3561846.16</v>
      </c>
      <c r="Z64" s="185">
        <v>1807063.07</v>
      </c>
      <c r="AA64" s="185">
        <v>401407.43</v>
      </c>
      <c r="AB64" s="185">
        <v>18182690.07</v>
      </c>
      <c r="AC64" s="185">
        <v>881076.1100000001</v>
      </c>
      <c r="AD64" s="185">
        <v>30875.62</v>
      </c>
      <c r="AE64" s="185">
        <v>34819.1</v>
      </c>
      <c r="AF64" s="185">
        <v>0</v>
      </c>
      <c r="AG64" s="185">
        <v>5056171.59</v>
      </c>
      <c r="AH64" s="185">
        <v>0</v>
      </c>
      <c r="AI64" s="185">
        <v>0</v>
      </c>
      <c r="AJ64" s="185">
        <v>1651232.7100000002</v>
      </c>
      <c r="AK64" s="185">
        <v>38115.440000000002</v>
      </c>
      <c r="AL64" s="185">
        <v>0</v>
      </c>
      <c r="AM64" s="185">
        <v>0</v>
      </c>
      <c r="AN64" s="185">
        <v>0</v>
      </c>
      <c r="AO64" s="185">
        <v>0</v>
      </c>
      <c r="AP64" s="185">
        <v>1729447.1400000001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693765.09</v>
      </c>
      <c r="AW64" s="185">
        <v>18507.66</v>
      </c>
      <c r="AX64" s="185">
        <v>0</v>
      </c>
      <c r="AY64" s="185">
        <v>1333437.6099999999</v>
      </c>
      <c r="AZ64" s="185">
        <v>0</v>
      </c>
      <c r="BA64" s="185">
        <v>0</v>
      </c>
      <c r="BB64" s="185">
        <v>1259.99</v>
      </c>
      <c r="BC64" s="185">
        <v>762.43</v>
      </c>
      <c r="BD64" s="185">
        <v>40431.390000000007</v>
      </c>
      <c r="BE64" s="185">
        <v>74202.539999999979</v>
      </c>
      <c r="BF64" s="185">
        <v>416776.43000000005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23041.87</v>
      </c>
      <c r="BM64" s="185">
        <v>0</v>
      </c>
      <c r="BN64" s="185">
        <v>233515.7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59960.46</v>
      </c>
      <c r="BU64" s="185">
        <v>11593.08</v>
      </c>
      <c r="BV64" s="185">
        <v>84020.56</v>
      </c>
      <c r="BW64" s="185">
        <v>-1.480000000000018</v>
      </c>
      <c r="BX64" s="185">
        <v>1709257.6199999999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49" t="s">
        <v>221</v>
      </c>
      <c r="CE64" s="195">
        <f t="shared" si="0"/>
        <v>76219075.760000005</v>
      </c>
      <c r="CF64" s="252"/>
    </row>
    <row r="65" spans="1:84" ht="12.65" customHeight="1" x14ac:dyDescent="0.3">
      <c r="A65" s="171" t="s">
        <v>238</v>
      </c>
      <c r="B65" s="175"/>
      <c r="C65" s="184">
        <v>252648.42999999996</v>
      </c>
      <c r="D65" s="184">
        <v>122277.82</v>
      </c>
      <c r="E65" s="184">
        <v>176334.03</v>
      </c>
      <c r="F65" s="184">
        <v>42774.3</v>
      </c>
      <c r="G65" s="184">
        <v>59963.29</v>
      </c>
      <c r="H65" s="184">
        <v>25519.9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55787.44000000001</v>
      </c>
      <c r="P65" s="185">
        <v>136569.19</v>
      </c>
      <c r="Q65" s="185">
        <v>0</v>
      </c>
      <c r="R65" s="185">
        <v>45296.21</v>
      </c>
      <c r="S65" s="185">
        <v>17659.919999999998</v>
      </c>
      <c r="T65" s="185">
        <v>2810.32</v>
      </c>
      <c r="U65" s="185">
        <v>24938.78</v>
      </c>
      <c r="V65" s="185">
        <v>585.41</v>
      </c>
      <c r="W65" s="185">
        <v>27925.310000000005</v>
      </c>
      <c r="X65" s="185">
        <v>5832.19</v>
      </c>
      <c r="Y65" s="185">
        <v>27131.7</v>
      </c>
      <c r="Z65" s="185">
        <v>4456.1899999999996</v>
      </c>
      <c r="AA65" s="185">
        <v>12424.49</v>
      </c>
      <c r="AB65" s="185">
        <v>55332.68</v>
      </c>
      <c r="AC65" s="185">
        <v>3854.6099999999997</v>
      </c>
      <c r="AD65" s="185">
        <v>494.06000000000006</v>
      </c>
      <c r="AE65" s="185">
        <v>23934.54</v>
      </c>
      <c r="AF65" s="185">
        <v>0</v>
      </c>
      <c r="AG65" s="185">
        <v>273761.06</v>
      </c>
      <c r="AH65" s="185">
        <v>0</v>
      </c>
      <c r="AI65" s="185">
        <v>0</v>
      </c>
      <c r="AJ65" s="185">
        <v>80006.150000000009</v>
      </c>
      <c r="AK65" s="185">
        <v>11984.36</v>
      </c>
      <c r="AL65" s="185">
        <v>0</v>
      </c>
      <c r="AM65" s="185">
        <v>1573.43</v>
      </c>
      <c r="AN65" s="185">
        <v>0</v>
      </c>
      <c r="AO65" s="185">
        <v>0</v>
      </c>
      <c r="AP65" s="185">
        <v>27428.82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79275.13</v>
      </c>
      <c r="AW65" s="185">
        <v>94.16</v>
      </c>
      <c r="AX65" s="185">
        <v>0</v>
      </c>
      <c r="AY65" s="185">
        <v>45805.27</v>
      </c>
      <c r="AZ65" s="185">
        <v>0</v>
      </c>
      <c r="BA65" s="185">
        <v>7917.82</v>
      </c>
      <c r="BB65" s="185">
        <v>7414.17</v>
      </c>
      <c r="BC65" s="185">
        <v>7492.61</v>
      </c>
      <c r="BD65" s="185">
        <v>27877.53</v>
      </c>
      <c r="BE65" s="185">
        <v>420392.82000000007</v>
      </c>
      <c r="BF65" s="185">
        <v>28510.85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12053.6</v>
      </c>
      <c r="BM65" s="185">
        <v>0</v>
      </c>
      <c r="BN65" s="185">
        <v>16857.839999999997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5667.1</v>
      </c>
      <c r="BU65" s="185">
        <v>20160.259999999998</v>
      </c>
      <c r="BV65" s="185">
        <v>8296.68</v>
      </c>
      <c r="BW65" s="185">
        <v>0</v>
      </c>
      <c r="BX65" s="185">
        <v>49602.080000000002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2256722.5500000007</v>
      </c>
      <c r="CF65" s="252"/>
    </row>
    <row r="66" spans="1:84" ht="12.65" customHeight="1" x14ac:dyDescent="0.3">
      <c r="A66" s="171" t="s">
        <v>239</v>
      </c>
      <c r="B66" s="175"/>
      <c r="C66" s="184">
        <v>901410.32</v>
      </c>
      <c r="D66" s="184">
        <v>288055.84000000003</v>
      </c>
      <c r="E66" s="184">
        <v>315584.09000000003</v>
      </c>
      <c r="F66" s="184">
        <v>380256.16</v>
      </c>
      <c r="G66" s="184">
        <v>57014.31</v>
      </c>
      <c r="H66" s="184">
        <v>7488.72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109135.45</v>
      </c>
      <c r="P66" s="185">
        <v>1499868.8</v>
      </c>
      <c r="Q66" s="185">
        <v>0</v>
      </c>
      <c r="R66" s="185">
        <v>42666.37</v>
      </c>
      <c r="S66" s="184">
        <v>173998</v>
      </c>
      <c r="T66" s="184">
        <v>2265.5</v>
      </c>
      <c r="U66" s="185">
        <v>1194053.6299999999</v>
      </c>
      <c r="V66" s="185">
        <v>0</v>
      </c>
      <c r="W66" s="185">
        <v>1369429.64</v>
      </c>
      <c r="X66" s="185">
        <v>33010.699999999997</v>
      </c>
      <c r="Y66" s="185">
        <v>132515.82999999999</v>
      </c>
      <c r="Z66" s="185">
        <v>41178.71</v>
      </c>
      <c r="AA66" s="185">
        <v>11907.07</v>
      </c>
      <c r="AB66" s="185">
        <v>347266.74</v>
      </c>
      <c r="AC66" s="185">
        <v>55390.3</v>
      </c>
      <c r="AD66" s="185">
        <v>3344948.06</v>
      </c>
      <c r="AE66" s="185">
        <v>6999.72</v>
      </c>
      <c r="AF66" s="185">
        <v>0</v>
      </c>
      <c r="AG66" s="185">
        <v>3304886.55</v>
      </c>
      <c r="AH66" s="185">
        <v>12804.92</v>
      </c>
      <c r="AI66" s="185">
        <v>0</v>
      </c>
      <c r="AJ66" s="185">
        <v>135198.76</v>
      </c>
      <c r="AK66" s="185">
        <v>18678.34</v>
      </c>
      <c r="AL66" s="185">
        <v>0</v>
      </c>
      <c r="AM66" s="185">
        <v>0</v>
      </c>
      <c r="AN66" s="185">
        <v>0</v>
      </c>
      <c r="AO66" s="185">
        <v>0</v>
      </c>
      <c r="AP66" s="185">
        <v>92333.15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320710.38</v>
      </c>
      <c r="AW66" s="185">
        <v>1398.51</v>
      </c>
      <c r="AX66" s="185">
        <v>0</v>
      </c>
      <c r="AY66" s="185">
        <v>46907.51</v>
      </c>
      <c r="AZ66" s="185">
        <v>0</v>
      </c>
      <c r="BA66" s="185">
        <v>-145270.22</v>
      </c>
      <c r="BB66" s="185">
        <v>1591.21</v>
      </c>
      <c r="BC66" s="185">
        <v>180</v>
      </c>
      <c r="BD66" s="185">
        <v>2168.29</v>
      </c>
      <c r="BE66" s="185">
        <v>1909576.42</v>
      </c>
      <c r="BF66" s="185">
        <v>176885.05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671600.91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4751.1000000000004</v>
      </c>
      <c r="BU66" s="185">
        <v>135006.72</v>
      </c>
      <c r="BV66" s="185">
        <v>292389.93</v>
      </c>
      <c r="BW66" s="185">
        <v>595.08000000000004</v>
      </c>
      <c r="BX66" s="185">
        <v>21955506.780000001</v>
      </c>
      <c r="BY66" s="185">
        <v>0</v>
      </c>
      <c r="BZ66" s="185">
        <v>0</v>
      </c>
      <c r="CA66" s="185">
        <v>0</v>
      </c>
      <c r="CB66" s="185">
        <v>0</v>
      </c>
      <c r="CC66" s="185">
        <v>118694229.89999995</v>
      </c>
      <c r="CD66" s="249" t="s">
        <v>221</v>
      </c>
      <c r="CE66" s="195">
        <f t="shared" si="0"/>
        <v>157946573.24999994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1415676</v>
      </c>
      <c r="D67" s="195">
        <f>ROUND(D51+D52,0)</f>
        <v>113122</v>
      </c>
      <c r="E67" s="195">
        <f t="shared" ref="E67:BP67" si="3">ROUND(E51+E52,0)</f>
        <v>268624</v>
      </c>
      <c r="F67" s="195">
        <f t="shared" si="3"/>
        <v>16901</v>
      </c>
      <c r="G67" s="195">
        <f t="shared" si="3"/>
        <v>9628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30281</v>
      </c>
      <c r="P67" s="195">
        <f t="shared" si="3"/>
        <v>1124658</v>
      </c>
      <c r="Q67" s="195">
        <f t="shared" si="3"/>
        <v>0</v>
      </c>
      <c r="R67" s="195">
        <f t="shared" si="3"/>
        <v>325019</v>
      </c>
      <c r="S67" s="195">
        <f t="shared" si="3"/>
        <v>11069</v>
      </c>
      <c r="T67" s="195">
        <f t="shared" si="3"/>
        <v>23943</v>
      </c>
      <c r="U67" s="195">
        <f t="shared" si="3"/>
        <v>117466</v>
      </c>
      <c r="V67" s="195">
        <f t="shared" si="3"/>
        <v>5981</v>
      </c>
      <c r="W67" s="195">
        <f t="shared" si="3"/>
        <v>29310</v>
      </c>
      <c r="X67" s="195">
        <f t="shared" si="3"/>
        <v>194186</v>
      </c>
      <c r="Y67" s="195">
        <f t="shared" si="3"/>
        <v>323759</v>
      </c>
      <c r="Z67" s="195">
        <f t="shared" si="3"/>
        <v>263587</v>
      </c>
      <c r="AA67" s="195">
        <f t="shared" si="3"/>
        <v>4577</v>
      </c>
      <c r="AB67" s="195">
        <f t="shared" si="3"/>
        <v>290032</v>
      </c>
      <c r="AC67" s="195">
        <f t="shared" si="3"/>
        <v>229157</v>
      </c>
      <c r="AD67" s="195">
        <f t="shared" si="3"/>
        <v>0</v>
      </c>
      <c r="AE67" s="195">
        <f t="shared" si="3"/>
        <v>66644</v>
      </c>
      <c r="AF67" s="195">
        <f t="shared" si="3"/>
        <v>0</v>
      </c>
      <c r="AG67" s="195">
        <f t="shared" si="3"/>
        <v>1899801</v>
      </c>
      <c r="AH67" s="195">
        <f t="shared" si="3"/>
        <v>0</v>
      </c>
      <c r="AI67" s="195">
        <f t="shared" si="3"/>
        <v>0</v>
      </c>
      <c r="AJ67" s="195">
        <f t="shared" si="3"/>
        <v>220770</v>
      </c>
      <c r="AK67" s="195">
        <f t="shared" si="3"/>
        <v>5105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512980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808479</v>
      </c>
      <c r="AW67" s="195">
        <f t="shared" si="3"/>
        <v>236</v>
      </c>
      <c r="AX67" s="195">
        <f t="shared" si="3"/>
        <v>0</v>
      </c>
      <c r="AY67" s="195">
        <f t="shared" si="3"/>
        <v>19120</v>
      </c>
      <c r="AZ67" s="195">
        <f>ROUND(AZ51+AZ52,0)</f>
        <v>0</v>
      </c>
      <c r="BA67" s="195">
        <f>ROUND(BA51+BA52,0)</f>
        <v>199</v>
      </c>
      <c r="BB67" s="195">
        <f t="shared" si="3"/>
        <v>0</v>
      </c>
      <c r="BC67" s="195">
        <f t="shared" si="3"/>
        <v>22470</v>
      </c>
      <c r="BD67" s="195">
        <f t="shared" si="3"/>
        <v>1613</v>
      </c>
      <c r="BE67" s="195">
        <f t="shared" si="3"/>
        <v>121696</v>
      </c>
      <c r="BF67" s="195">
        <f t="shared" si="3"/>
        <v>19888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2195</v>
      </c>
      <c r="BM67" s="195">
        <f t="shared" si="3"/>
        <v>0</v>
      </c>
      <c r="BN67" s="195">
        <f t="shared" si="3"/>
        <v>344826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2103</v>
      </c>
      <c r="BU67" s="195">
        <f t="shared" si="4"/>
        <v>0</v>
      </c>
      <c r="BV67" s="195">
        <f t="shared" si="4"/>
        <v>94543</v>
      </c>
      <c r="BW67" s="195">
        <f t="shared" si="4"/>
        <v>0</v>
      </c>
      <c r="BX67" s="195">
        <f t="shared" si="4"/>
        <v>18129351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27068995</v>
      </c>
      <c r="CF67" s="252"/>
    </row>
    <row r="68" spans="1:84" ht="12.65" customHeight="1" x14ac:dyDescent="0.3">
      <c r="A68" s="171" t="s">
        <v>240</v>
      </c>
      <c r="B68" s="175"/>
      <c r="C68" s="184">
        <v>286255.05000000005</v>
      </c>
      <c r="D68" s="184">
        <v>116224.91</v>
      </c>
      <c r="E68" s="184">
        <v>222203.52999999997</v>
      </c>
      <c r="F68" s="184">
        <v>11824.36</v>
      </c>
      <c r="G68" s="184">
        <v>88277.889999999985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1531.98</v>
      </c>
      <c r="P68" s="185">
        <v>1570395.6900000002</v>
      </c>
      <c r="Q68" s="185">
        <v>0</v>
      </c>
      <c r="R68" s="185">
        <v>0</v>
      </c>
      <c r="S68" s="185">
        <v>38.74</v>
      </c>
      <c r="T68" s="185">
        <v>0</v>
      </c>
      <c r="U68" s="185">
        <v>9866.6</v>
      </c>
      <c r="V68" s="185">
        <v>0</v>
      </c>
      <c r="W68" s="185">
        <v>0</v>
      </c>
      <c r="X68" s="185">
        <v>0</v>
      </c>
      <c r="Y68" s="185">
        <v>0</v>
      </c>
      <c r="Z68" s="185">
        <v>214.03999999999996</v>
      </c>
      <c r="AA68" s="185">
        <v>0</v>
      </c>
      <c r="AB68" s="185">
        <v>53.1</v>
      </c>
      <c r="AC68" s="185">
        <v>84602.13</v>
      </c>
      <c r="AD68" s="185">
        <v>0</v>
      </c>
      <c r="AE68" s="185">
        <v>0</v>
      </c>
      <c r="AF68" s="185">
        <v>0</v>
      </c>
      <c r="AG68" s="185">
        <v>2091144.58</v>
      </c>
      <c r="AH68" s="185">
        <v>0</v>
      </c>
      <c r="AI68" s="185">
        <v>0</v>
      </c>
      <c r="AJ68" s="185">
        <v>603039.52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1869638.6400000001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556545.41</v>
      </c>
      <c r="AW68" s="185">
        <v>0</v>
      </c>
      <c r="AX68" s="185">
        <v>0</v>
      </c>
      <c r="AY68" s="185">
        <v>13.639999999999995</v>
      </c>
      <c r="AZ68" s="185">
        <v>0</v>
      </c>
      <c r="BA68" s="185">
        <v>0</v>
      </c>
      <c r="BB68" s="185">
        <v>0</v>
      </c>
      <c r="BC68" s="185">
        <v>0</v>
      </c>
      <c r="BD68" s="185">
        <v>241.87</v>
      </c>
      <c r="BE68" s="185">
        <v>10014.469999999999</v>
      </c>
      <c r="BF68" s="185">
        <v>50.55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16.889999999999997</v>
      </c>
      <c r="BM68" s="185">
        <v>0</v>
      </c>
      <c r="BN68" s="185">
        <v>550535.08000000007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22.06</v>
      </c>
      <c r="BU68" s="185">
        <v>0</v>
      </c>
      <c r="BV68" s="185">
        <v>0</v>
      </c>
      <c r="BW68" s="185">
        <v>0</v>
      </c>
      <c r="BX68" s="185">
        <v>331557.45999999996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8404308.1900000013</v>
      </c>
      <c r="CF68" s="252"/>
    </row>
    <row r="69" spans="1:84" ht="12.65" customHeight="1" x14ac:dyDescent="0.3">
      <c r="A69" s="171" t="s">
        <v>241</v>
      </c>
      <c r="B69" s="175"/>
      <c r="C69" s="184">
        <v>279337.96999999986</v>
      </c>
      <c r="D69" s="184">
        <v>151490.43000000005</v>
      </c>
      <c r="E69" s="185">
        <v>167664.6</v>
      </c>
      <c r="F69" s="185">
        <v>19909.979999999981</v>
      </c>
      <c r="G69" s="184">
        <v>31609.870000000032</v>
      </c>
      <c r="H69" s="184">
        <v>13634.269999999997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32826.310000000019</v>
      </c>
      <c r="P69" s="185">
        <v>121633.44</v>
      </c>
      <c r="Q69" s="185">
        <v>0</v>
      </c>
      <c r="R69" s="224">
        <v>20342.55000000001</v>
      </c>
      <c r="S69" s="185">
        <v>7684.3400000000038</v>
      </c>
      <c r="T69" s="184">
        <v>845.31999999999925</v>
      </c>
      <c r="U69" s="185">
        <v>47949.950000000041</v>
      </c>
      <c r="V69" s="185">
        <v>256.36</v>
      </c>
      <c r="W69" s="184">
        <v>17802.350000000013</v>
      </c>
      <c r="X69" s="185">
        <v>2792.3200000000024</v>
      </c>
      <c r="Y69" s="185">
        <v>22042.369999999992</v>
      </c>
      <c r="Z69" s="185">
        <v>1950.3399999999992</v>
      </c>
      <c r="AA69" s="185">
        <v>5414.8199999999979</v>
      </c>
      <c r="AB69" s="185">
        <v>24900.120000000017</v>
      </c>
      <c r="AC69" s="185">
        <v>28967.179999999993</v>
      </c>
      <c r="AD69" s="185">
        <v>216.30000000000052</v>
      </c>
      <c r="AE69" s="185">
        <v>10860.919999999991</v>
      </c>
      <c r="AF69" s="185">
        <v>0</v>
      </c>
      <c r="AG69" s="185">
        <v>869362.30999999982</v>
      </c>
      <c r="AH69" s="185">
        <v>0</v>
      </c>
      <c r="AI69" s="185">
        <v>0</v>
      </c>
      <c r="AJ69" s="185">
        <v>60833.370000000039</v>
      </c>
      <c r="AK69" s="185">
        <v>5863.8899999999994</v>
      </c>
      <c r="AL69" s="185">
        <v>0</v>
      </c>
      <c r="AM69" s="185">
        <v>688.97</v>
      </c>
      <c r="AN69" s="185">
        <v>0</v>
      </c>
      <c r="AO69" s="184">
        <v>0</v>
      </c>
      <c r="AP69" s="185">
        <v>133100.15000000002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132964.89999999997</v>
      </c>
      <c r="AW69" s="185">
        <v>67778.09</v>
      </c>
      <c r="AX69" s="185">
        <v>0</v>
      </c>
      <c r="AY69" s="185">
        <v>11880.200000000012</v>
      </c>
      <c r="AZ69" s="185">
        <v>0</v>
      </c>
      <c r="BA69" s="185">
        <v>3465.6399999999994</v>
      </c>
      <c r="BB69" s="185">
        <v>10608.109999999999</v>
      </c>
      <c r="BC69" s="185">
        <v>3067.7299999999968</v>
      </c>
      <c r="BD69" s="185">
        <v>12810.929999999993</v>
      </c>
      <c r="BE69" s="185">
        <v>263419.55999999994</v>
      </c>
      <c r="BF69" s="185">
        <v>311607.4800000001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5134.4299999999985</v>
      </c>
      <c r="BM69" s="185">
        <v>0</v>
      </c>
      <c r="BN69" s="185">
        <v>434925.17000000004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3745.2399999999961</v>
      </c>
      <c r="BU69" s="185">
        <v>13670.590000000022</v>
      </c>
      <c r="BV69" s="185">
        <v>1512171.0699999998</v>
      </c>
      <c r="BW69" s="185">
        <v>-9608.9</v>
      </c>
      <c r="BX69" s="185">
        <v>18051937.900000002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347">
        <v>26883655.119999997</v>
      </c>
      <c r="CE69" s="195">
        <f t="shared" si="0"/>
        <v>49793214.060000002</v>
      </c>
      <c r="CF69" s="252"/>
    </row>
    <row r="70" spans="1:84" ht="12.65" customHeight="1" x14ac:dyDescent="0.3">
      <c r="A70" s="171" t="s">
        <v>242</v>
      </c>
      <c r="B70" s="175"/>
      <c r="C70" s="184">
        <v>29118.39</v>
      </c>
      <c r="D70" s="184">
        <v>9344.89</v>
      </c>
      <c r="E70" s="184">
        <v>55203</v>
      </c>
      <c r="F70" s="185">
        <v>5430</v>
      </c>
      <c r="G70" s="184">
        <v>11660.62</v>
      </c>
      <c r="H70" s="184">
        <v>562861.64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4996.8599999999997</v>
      </c>
      <c r="P70" s="184">
        <v>0</v>
      </c>
      <c r="Q70" s="184">
        <v>0</v>
      </c>
      <c r="R70" s="184">
        <v>0</v>
      </c>
      <c r="S70" s="184">
        <v>0</v>
      </c>
      <c r="T70" s="184">
        <v>1191.3</v>
      </c>
      <c r="U70" s="185">
        <v>39711.33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32106.63</v>
      </c>
      <c r="AC70" s="185">
        <v>10572.63</v>
      </c>
      <c r="AD70" s="185">
        <v>0</v>
      </c>
      <c r="AE70" s="185">
        <v>0</v>
      </c>
      <c r="AF70" s="185">
        <v>0</v>
      </c>
      <c r="AG70" s="185">
        <v>16840.14</v>
      </c>
      <c r="AH70" s="185">
        <v>0</v>
      </c>
      <c r="AI70" s="185">
        <v>0</v>
      </c>
      <c r="AJ70" s="185">
        <v>1455129.8800000001</v>
      </c>
      <c r="AK70" s="185">
        <v>8691.7800000000007</v>
      </c>
      <c r="AL70" s="185">
        <v>0</v>
      </c>
      <c r="AM70" s="185">
        <v>0</v>
      </c>
      <c r="AN70" s="185">
        <v>0</v>
      </c>
      <c r="AO70" s="185">
        <v>0</v>
      </c>
      <c r="AP70" s="185">
        <v>71459.59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26313.8</v>
      </c>
      <c r="AW70" s="185">
        <v>407730.9800000001</v>
      </c>
      <c r="AX70" s="185">
        <v>0</v>
      </c>
      <c r="AY70" s="185">
        <v>869257.76</v>
      </c>
      <c r="AZ70" s="185">
        <v>0</v>
      </c>
      <c r="BA70" s="185">
        <v>0</v>
      </c>
      <c r="BB70" s="185">
        <v>0</v>
      </c>
      <c r="BC70" s="185">
        <v>0</v>
      </c>
      <c r="BD70" s="185">
        <v>768.19</v>
      </c>
      <c r="BE70" s="185">
        <v>4839.12</v>
      </c>
      <c r="BF70" s="185">
        <v>6002.04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372674.83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2801.68</v>
      </c>
      <c r="BW70" s="185">
        <v>188.31</v>
      </c>
      <c r="BX70" s="185">
        <v>16799100.02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/>
      <c r="CE70" s="195">
        <f t="shared" si="0"/>
        <v>20803995.41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55026505.389999993</v>
      </c>
      <c r="D71" s="195">
        <f t="shared" ref="D71:AI71" si="5">SUM(D61:D69)-D70</f>
        <v>24727315.979999997</v>
      </c>
      <c r="E71" s="195">
        <f t="shared" si="5"/>
        <v>24908452.660000004</v>
      </c>
      <c r="F71" s="195">
        <f t="shared" si="5"/>
        <v>5512845.3399999999</v>
      </c>
      <c r="G71" s="195">
        <f t="shared" si="5"/>
        <v>8538097.1100000013</v>
      </c>
      <c r="H71" s="195">
        <f t="shared" si="5"/>
        <v>108846.27999999991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10044534.15</v>
      </c>
      <c r="P71" s="195">
        <f t="shared" si="5"/>
        <v>33628274.789999999</v>
      </c>
      <c r="Q71" s="195">
        <f t="shared" si="5"/>
        <v>0</v>
      </c>
      <c r="R71" s="195">
        <f t="shared" si="5"/>
        <v>8398443.8200000003</v>
      </c>
      <c r="S71" s="195">
        <f t="shared" si="5"/>
        <v>2945189.94</v>
      </c>
      <c r="T71" s="195">
        <f t="shared" si="5"/>
        <v>1243004.8399999999</v>
      </c>
      <c r="U71" s="195">
        <f t="shared" si="5"/>
        <v>12962736.93</v>
      </c>
      <c r="V71" s="195">
        <f t="shared" si="5"/>
        <v>6827.83</v>
      </c>
      <c r="W71" s="195">
        <f t="shared" si="5"/>
        <v>4822861.88</v>
      </c>
      <c r="X71" s="195">
        <f t="shared" si="5"/>
        <v>2292206.09</v>
      </c>
      <c r="Y71" s="195">
        <f t="shared" si="5"/>
        <v>8658128.8699999992</v>
      </c>
      <c r="Z71" s="195">
        <f t="shared" si="5"/>
        <v>3035416.77</v>
      </c>
      <c r="AA71" s="195">
        <f t="shared" si="5"/>
        <v>970950.23999999976</v>
      </c>
      <c r="AB71" s="195">
        <f t="shared" si="5"/>
        <v>30414988.500000004</v>
      </c>
      <c r="AC71" s="195">
        <f t="shared" si="5"/>
        <v>6019713.7000000002</v>
      </c>
      <c r="AD71" s="195">
        <f t="shared" si="5"/>
        <v>3377370.07</v>
      </c>
      <c r="AE71" s="195">
        <f t="shared" si="5"/>
        <v>3887352.01</v>
      </c>
      <c r="AF71" s="195">
        <f t="shared" si="5"/>
        <v>0</v>
      </c>
      <c r="AG71" s="195">
        <f t="shared" si="5"/>
        <v>54158703.239999995</v>
      </c>
      <c r="AH71" s="195">
        <f t="shared" si="5"/>
        <v>12804.92</v>
      </c>
      <c r="AI71" s="195">
        <f t="shared" si="5"/>
        <v>0</v>
      </c>
      <c r="AJ71" s="195">
        <f t="shared" ref="AJ71:BO71" si="6">SUM(AJ61:AJ69)-AJ70</f>
        <v>19219335.82</v>
      </c>
      <c r="AK71" s="195">
        <f t="shared" si="6"/>
        <v>2292080.3600000003</v>
      </c>
      <c r="AL71" s="195">
        <f t="shared" si="6"/>
        <v>0</v>
      </c>
      <c r="AM71" s="195">
        <f t="shared" si="6"/>
        <v>122715.56</v>
      </c>
      <c r="AN71" s="195">
        <f t="shared" si="6"/>
        <v>0</v>
      </c>
      <c r="AO71" s="195">
        <f t="shared" si="6"/>
        <v>0</v>
      </c>
      <c r="AP71" s="195">
        <f t="shared" si="6"/>
        <v>23858225.969999999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24131989.289999995</v>
      </c>
      <c r="AW71" s="195">
        <f t="shared" si="6"/>
        <v>6194425.4299999997</v>
      </c>
      <c r="AX71" s="195">
        <f t="shared" si="6"/>
        <v>0</v>
      </c>
      <c r="AY71" s="195">
        <f t="shared" si="6"/>
        <v>5263102.3499999996</v>
      </c>
      <c r="AZ71" s="195">
        <f t="shared" si="6"/>
        <v>0</v>
      </c>
      <c r="BA71" s="195">
        <f t="shared" si="6"/>
        <v>80187.849999999962</v>
      </c>
      <c r="BB71" s="195">
        <f t="shared" si="6"/>
        <v>2370855.2799999998</v>
      </c>
      <c r="BC71" s="195">
        <f t="shared" si="6"/>
        <v>1131043.3799999999</v>
      </c>
      <c r="BD71" s="195">
        <f t="shared" si="6"/>
        <v>1428887.6900000002</v>
      </c>
      <c r="BE71" s="195">
        <f t="shared" si="6"/>
        <v>5812811.4799999995</v>
      </c>
      <c r="BF71" s="195">
        <f t="shared" si="6"/>
        <v>5801185.2299999995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3555845.6800000006</v>
      </c>
      <c r="BM71" s="195">
        <f t="shared" si="6"/>
        <v>0</v>
      </c>
      <c r="BN71" s="195">
        <f t="shared" si="6"/>
        <v>6361303.8799999999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1228944.1200000001</v>
      </c>
      <c r="BU71" s="195">
        <f t="shared" si="7"/>
        <v>3763973.4299999997</v>
      </c>
      <c r="BV71" s="195">
        <f t="shared" si="7"/>
        <v>5877267.3200000003</v>
      </c>
      <c r="BW71" s="195">
        <f t="shared" si="7"/>
        <v>1363048.32</v>
      </c>
      <c r="BX71" s="195">
        <f t="shared" si="7"/>
        <v>62578013.760000005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118694229.89999995</v>
      </c>
      <c r="CD71" s="245">
        <f>CD69-CD70</f>
        <v>26883655.119999997</v>
      </c>
      <c r="CE71" s="195">
        <f>SUM(CE61:CE69)-CE70</f>
        <v>633714698.57000005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343">
        <v>203130076.31999999</v>
      </c>
      <c r="D73" s="343">
        <v>79952089.909999996</v>
      </c>
      <c r="E73" s="343">
        <v>77561106.5</v>
      </c>
      <c r="F73" s="343">
        <v>17491487.879999999</v>
      </c>
      <c r="G73" s="343">
        <v>40126791.980000004</v>
      </c>
      <c r="H73" s="343">
        <v>0</v>
      </c>
      <c r="I73" s="343">
        <v>0</v>
      </c>
      <c r="J73" s="343">
        <v>0</v>
      </c>
      <c r="K73" s="343">
        <v>0</v>
      </c>
      <c r="L73" s="343">
        <v>0</v>
      </c>
      <c r="M73" s="343">
        <v>0</v>
      </c>
      <c r="N73" s="343">
        <v>0</v>
      </c>
      <c r="O73" s="343">
        <v>27343310</v>
      </c>
      <c r="P73" s="343">
        <v>120623040.66</v>
      </c>
      <c r="Q73" s="343">
        <v>0</v>
      </c>
      <c r="R73" s="343">
        <v>29599630</v>
      </c>
      <c r="S73" s="343">
        <v>0</v>
      </c>
      <c r="T73" s="343">
        <v>8008476</v>
      </c>
      <c r="U73" s="343">
        <v>106175913.67</v>
      </c>
      <c r="V73" s="343">
        <v>4540184</v>
      </c>
      <c r="W73" s="343">
        <v>23273436.52</v>
      </c>
      <c r="X73" s="343">
        <v>61092255.060000002</v>
      </c>
      <c r="Y73" s="343">
        <v>69094784.86999999</v>
      </c>
      <c r="Z73" s="343">
        <v>15695865.440000001</v>
      </c>
      <c r="AA73" s="343">
        <v>6217817.1000000006</v>
      </c>
      <c r="AB73" s="343">
        <v>114884646.79000001</v>
      </c>
      <c r="AC73" s="343">
        <v>77105597</v>
      </c>
      <c r="AD73" s="343">
        <v>5829162</v>
      </c>
      <c r="AE73" s="343">
        <v>16295995</v>
      </c>
      <c r="AF73" s="343">
        <v>0</v>
      </c>
      <c r="AG73" s="343">
        <v>122651718.26000001</v>
      </c>
      <c r="AH73" s="343">
        <v>0</v>
      </c>
      <c r="AI73" s="343">
        <v>0</v>
      </c>
      <c r="AJ73" s="343">
        <v>1810342</v>
      </c>
      <c r="AK73" s="343">
        <v>6606</v>
      </c>
      <c r="AL73" s="343">
        <v>0</v>
      </c>
      <c r="AM73" s="343">
        <v>0</v>
      </c>
      <c r="AN73" s="343">
        <v>0</v>
      </c>
      <c r="AO73" s="343">
        <v>0</v>
      </c>
      <c r="AP73" s="343">
        <v>0</v>
      </c>
      <c r="AQ73" s="343">
        <v>0</v>
      </c>
      <c r="AR73" s="343">
        <v>0</v>
      </c>
      <c r="AS73" s="343">
        <v>0</v>
      </c>
      <c r="AT73" s="343">
        <v>0</v>
      </c>
      <c r="AU73" s="343">
        <v>0</v>
      </c>
      <c r="AV73" s="343">
        <v>36518598.100000001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343">
        <v>467070.16</v>
      </c>
      <c r="CD73" s="344" t="s">
        <v>221</v>
      </c>
      <c r="CE73" s="195">
        <f t="shared" ref="CE73:CE80" si="8">SUM(C73:CD73)</f>
        <v>1265496001.22</v>
      </c>
      <c r="CF73" s="252"/>
    </row>
    <row r="74" spans="1:84" ht="12.65" customHeight="1" x14ac:dyDescent="0.3">
      <c r="A74" s="171" t="s">
        <v>246</v>
      </c>
      <c r="B74" s="175"/>
      <c r="C74" s="343">
        <v>1652337</v>
      </c>
      <c r="D74" s="343">
        <v>5712136.4699999997</v>
      </c>
      <c r="E74" s="343">
        <v>2707411</v>
      </c>
      <c r="F74" s="343">
        <v>250049</v>
      </c>
      <c r="G74" s="343">
        <v>0</v>
      </c>
      <c r="H74" s="343">
        <v>387672.99999999994</v>
      </c>
      <c r="I74" s="343">
        <v>0</v>
      </c>
      <c r="J74" s="343">
        <v>0</v>
      </c>
      <c r="K74" s="343">
        <v>0</v>
      </c>
      <c r="L74" s="343">
        <v>0</v>
      </c>
      <c r="M74" s="343">
        <v>0</v>
      </c>
      <c r="N74" s="343">
        <v>0</v>
      </c>
      <c r="O74" s="343">
        <v>6588886.25</v>
      </c>
      <c r="P74" s="343">
        <v>214424097.07999998</v>
      </c>
      <c r="Q74" s="343">
        <v>0</v>
      </c>
      <c r="R74" s="343">
        <v>54669067.659999996</v>
      </c>
      <c r="S74" s="343">
        <v>0</v>
      </c>
      <c r="T74" s="343">
        <v>75323</v>
      </c>
      <c r="U74" s="343">
        <v>70644977</v>
      </c>
      <c r="V74" s="343">
        <v>5138890.9999999991</v>
      </c>
      <c r="W74" s="343">
        <v>122228963.2</v>
      </c>
      <c r="X74" s="343">
        <v>76180281.760000005</v>
      </c>
      <c r="Y74" s="343">
        <v>41558070.590000004</v>
      </c>
      <c r="Z74" s="343">
        <v>12770101.750000002</v>
      </c>
      <c r="AA74" s="343">
        <v>7766025.5499999989</v>
      </c>
      <c r="AB74" s="343">
        <v>40052907.260000005</v>
      </c>
      <c r="AC74" s="343">
        <v>3128487.9999999995</v>
      </c>
      <c r="AD74" s="343">
        <v>138348</v>
      </c>
      <c r="AE74" s="343">
        <v>135</v>
      </c>
      <c r="AF74" s="343">
        <v>0</v>
      </c>
      <c r="AG74" s="343">
        <v>398891074.83000004</v>
      </c>
      <c r="AH74" s="343">
        <v>0</v>
      </c>
      <c r="AI74" s="343">
        <v>0</v>
      </c>
      <c r="AJ74" s="343">
        <v>39167898.230000004</v>
      </c>
      <c r="AK74" s="343">
        <v>9367741</v>
      </c>
      <c r="AL74" s="343">
        <v>0</v>
      </c>
      <c r="AM74" s="343">
        <v>0</v>
      </c>
      <c r="AN74" s="343">
        <v>0</v>
      </c>
      <c r="AO74" s="343">
        <v>0</v>
      </c>
      <c r="AP74" s="343">
        <v>44158295.68</v>
      </c>
      <c r="AQ74" s="343">
        <v>0</v>
      </c>
      <c r="AR74" s="343">
        <v>0</v>
      </c>
      <c r="AS74" s="343">
        <v>0</v>
      </c>
      <c r="AT74" s="343">
        <v>0</v>
      </c>
      <c r="AU74" s="343">
        <v>0</v>
      </c>
      <c r="AV74" s="343">
        <v>38817471.100000001</v>
      </c>
      <c r="AW74" s="343">
        <v>0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43">
        <v>2547885.4900000002</v>
      </c>
      <c r="CD74" s="344" t="s">
        <v>221</v>
      </c>
      <c r="CE74" s="195">
        <f t="shared" si="8"/>
        <v>1199024535.8999999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W75" si="9">SUM(C73:C74)</f>
        <v>204782413.31999999</v>
      </c>
      <c r="D75" s="195">
        <f t="shared" si="9"/>
        <v>85664226.379999995</v>
      </c>
      <c r="E75" s="195">
        <f t="shared" si="9"/>
        <v>80268517.5</v>
      </c>
      <c r="F75" s="195">
        <f t="shared" si="9"/>
        <v>17741536.879999999</v>
      </c>
      <c r="G75" s="195">
        <f t="shared" si="9"/>
        <v>40126791.980000004</v>
      </c>
      <c r="H75" s="195">
        <f t="shared" si="9"/>
        <v>387672.99999999994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33932196.25</v>
      </c>
      <c r="P75" s="195">
        <f t="shared" si="9"/>
        <v>335047137.74000001</v>
      </c>
      <c r="Q75" s="195">
        <f t="shared" si="9"/>
        <v>0</v>
      </c>
      <c r="R75" s="195">
        <f t="shared" si="9"/>
        <v>84268697.659999996</v>
      </c>
      <c r="S75" s="195">
        <f t="shared" si="9"/>
        <v>0</v>
      </c>
      <c r="T75" s="195">
        <f t="shared" si="9"/>
        <v>8083799</v>
      </c>
      <c r="U75" s="195">
        <f t="shared" si="9"/>
        <v>176820890.67000002</v>
      </c>
      <c r="V75" s="195">
        <f t="shared" si="9"/>
        <v>9679075</v>
      </c>
      <c r="W75" s="195">
        <f t="shared" si="9"/>
        <v>145502399.72</v>
      </c>
      <c r="X75" s="195">
        <f t="shared" si="9"/>
        <v>137272536.81999999</v>
      </c>
      <c r="Y75" s="195">
        <f t="shared" si="9"/>
        <v>110652855.45999999</v>
      </c>
      <c r="Z75" s="195">
        <f t="shared" si="9"/>
        <v>28465967.190000005</v>
      </c>
      <c r="AA75" s="195">
        <f t="shared" si="9"/>
        <v>13983842.649999999</v>
      </c>
      <c r="AB75" s="195">
        <f t="shared" si="9"/>
        <v>154937554.05000001</v>
      </c>
      <c r="AC75" s="195">
        <f t="shared" si="9"/>
        <v>80234085</v>
      </c>
      <c r="AD75" s="195">
        <f t="shared" si="9"/>
        <v>5967510</v>
      </c>
      <c r="AE75" s="195">
        <f t="shared" si="9"/>
        <v>16296130</v>
      </c>
      <c r="AF75" s="195">
        <f t="shared" si="9"/>
        <v>0</v>
      </c>
      <c r="AG75" s="195">
        <f t="shared" si="9"/>
        <v>521542793.09000003</v>
      </c>
      <c r="AH75" s="195">
        <f t="shared" si="9"/>
        <v>0</v>
      </c>
      <c r="AI75" s="195">
        <f t="shared" si="9"/>
        <v>0</v>
      </c>
      <c r="AJ75" s="195">
        <f t="shared" si="9"/>
        <v>40978240.230000004</v>
      </c>
      <c r="AK75" s="195">
        <f t="shared" si="9"/>
        <v>9374347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44158295.68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75336069.200000003</v>
      </c>
      <c r="AW75" s="195">
        <f t="shared" si="9"/>
        <v>0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348">
        <f t="shared" ref="CC75" si="10">SUM(CC73:CC74)</f>
        <v>3014955.6500000004</v>
      </c>
      <c r="CD75" s="249" t="s">
        <v>221</v>
      </c>
      <c r="CE75" s="195">
        <f t="shared" si="8"/>
        <v>2464520537.1199999</v>
      </c>
      <c r="CF75" s="252"/>
    </row>
    <row r="76" spans="1:84" ht="12.65" customHeight="1" x14ac:dyDescent="0.3">
      <c r="A76" s="171" t="s">
        <v>248</v>
      </c>
      <c r="B76" s="175"/>
      <c r="C76" s="346">
        <v>78866.819999999992</v>
      </c>
      <c r="D76" s="346">
        <v>38903.449999999983</v>
      </c>
      <c r="E76" s="350">
        <v>56024.219999999958</v>
      </c>
      <c r="F76" s="350">
        <v>13508.115000000003</v>
      </c>
      <c r="G76" s="346">
        <v>19079.379999999997</v>
      </c>
      <c r="H76" s="346">
        <v>8259.4499999999989</v>
      </c>
      <c r="I76" s="350">
        <v>0</v>
      </c>
      <c r="J76" s="350">
        <v>0</v>
      </c>
      <c r="K76" s="350">
        <v>0</v>
      </c>
      <c r="L76" s="350">
        <v>0</v>
      </c>
      <c r="M76" s="350">
        <v>0</v>
      </c>
      <c r="N76" s="350">
        <v>0</v>
      </c>
      <c r="O76" s="350">
        <v>17652.394999999997</v>
      </c>
      <c r="P76" s="350">
        <v>43468.915000000023</v>
      </c>
      <c r="Q76" s="350">
        <v>0</v>
      </c>
      <c r="R76" s="350">
        <v>13936.705</v>
      </c>
      <c r="S76" s="350">
        <v>5680.5000000000018</v>
      </c>
      <c r="T76" s="350">
        <v>179.15</v>
      </c>
      <c r="U76" s="185">
        <v>7396.11</v>
      </c>
      <c r="V76" s="185">
        <v>188.63</v>
      </c>
      <c r="W76" s="185">
        <v>1217.1100000000001</v>
      </c>
      <c r="X76" s="185">
        <v>1888.11</v>
      </c>
      <c r="Y76" s="185">
        <v>8203.4900000000016</v>
      </c>
      <c r="Z76" s="185">
        <v>1441.48</v>
      </c>
      <c r="AA76" s="185">
        <v>4001.4699999999984</v>
      </c>
      <c r="AB76" s="185">
        <v>8600.39</v>
      </c>
      <c r="AC76" s="185">
        <v>923.15</v>
      </c>
      <c r="AD76" s="185">
        <v>157.36000000000001</v>
      </c>
      <c r="AE76" s="185">
        <v>7642.86</v>
      </c>
      <c r="AF76" s="185">
        <v>0</v>
      </c>
      <c r="AG76" s="185">
        <v>27702.630000000008</v>
      </c>
      <c r="AH76" s="185">
        <v>0</v>
      </c>
      <c r="AI76" s="185">
        <v>0</v>
      </c>
      <c r="AJ76" s="185">
        <v>3712.66</v>
      </c>
      <c r="AK76" s="185">
        <v>3845.0399999999995</v>
      </c>
      <c r="AL76" s="185">
        <v>0</v>
      </c>
      <c r="AM76" s="185">
        <v>508.08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4667.29</v>
      </c>
      <c r="AW76" s="185">
        <v>0</v>
      </c>
      <c r="AX76" s="185">
        <v>0</v>
      </c>
      <c r="AY76" s="185">
        <v>14169.860000000004</v>
      </c>
      <c r="AZ76" s="185">
        <v>0</v>
      </c>
      <c r="BA76" s="185">
        <v>2561.44</v>
      </c>
      <c r="BB76" s="185">
        <v>373.39</v>
      </c>
      <c r="BC76" s="185">
        <v>746.01</v>
      </c>
      <c r="BD76" s="185">
        <v>8951.409999999998</v>
      </c>
      <c r="BE76" s="185">
        <v>146415.67000000004</v>
      </c>
      <c r="BF76" s="185">
        <v>5467.9399999999987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3795.2799999999997</v>
      </c>
      <c r="BM76" s="185">
        <v>0</v>
      </c>
      <c r="BN76" s="185">
        <v>3723.83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1603.8200000000002</v>
      </c>
      <c r="BX76" s="185">
        <v>1868.6599999999999</v>
      </c>
      <c r="BY76" s="185">
        <v>1942.9550000000002</v>
      </c>
      <c r="BZ76" s="185">
        <v>0</v>
      </c>
      <c r="CA76" s="185">
        <v>0</v>
      </c>
      <c r="CB76" s="185">
        <v>0</v>
      </c>
      <c r="CC76" s="185">
        <v>116291.185</v>
      </c>
      <c r="CD76" s="249" t="s">
        <v>221</v>
      </c>
      <c r="CE76" s="195">
        <f t="shared" si="8"/>
        <v>685566.40999999968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418">
        <v>70134</v>
      </c>
      <c r="D77" s="418">
        <v>101855</v>
      </c>
      <c r="E77" s="418">
        <v>111300</v>
      </c>
      <c r="F77" s="418">
        <v>9978</v>
      </c>
      <c r="G77" s="418">
        <v>41300</v>
      </c>
      <c r="H77" s="418">
        <v>0</v>
      </c>
      <c r="I77" s="418">
        <v>0</v>
      </c>
      <c r="J77" s="418">
        <v>0</v>
      </c>
      <c r="K77" s="418">
        <v>0</v>
      </c>
      <c r="L77" s="418">
        <v>0</v>
      </c>
      <c r="M77" s="418">
        <v>0</v>
      </c>
      <c r="N77" s="418">
        <v>0</v>
      </c>
      <c r="O77" s="418">
        <v>2563</v>
      </c>
      <c r="P77" s="418">
        <v>0</v>
      </c>
      <c r="Q77" s="418">
        <v>0</v>
      </c>
      <c r="R77" s="418">
        <v>960</v>
      </c>
      <c r="S77" s="418">
        <v>0</v>
      </c>
      <c r="T77" s="418">
        <v>0</v>
      </c>
      <c r="U77" s="418">
        <v>0</v>
      </c>
      <c r="V77" s="418">
        <v>0</v>
      </c>
      <c r="W77" s="418">
        <v>0</v>
      </c>
      <c r="X77" s="418">
        <v>0</v>
      </c>
      <c r="Y77" s="418">
        <v>72</v>
      </c>
      <c r="Z77" s="418">
        <v>0</v>
      </c>
      <c r="AA77" s="418">
        <v>0</v>
      </c>
      <c r="AB77" s="418">
        <v>0</v>
      </c>
      <c r="AC77" s="418">
        <v>0</v>
      </c>
      <c r="AD77" s="418">
        <v>0</v>
      </c>
      <c r="AE77" s="418">
        <v>0</v>
      </c>
      <c r="AF77" s="418">
        <v>0</v>
      </c>
      <c r="AG77" s="418">
        <v>29084</v>
      </c>
      <c r="AH77" s="418">
        <v>0</v>
      </c>
      <c r="AI77" s="418">
        <v>0</v>
      </c>
      <c r="AJ77" s="418">
        <v>0</v>
      </c>
      <c r="AK77" s="418">
        <v>0</v>
      </c>
      <c r="AL77" s="418">
        <v>0</v>
      </c>
      <c r="AM77" s="418">
        <v>0</v>
      </c>
      <c r="AN77" s="418">
        <v>0</v>
      </c>
      <c r="AO77" s="418">
        <v>0</v>
      </c>
      <c r="AP77" s="418">
        <v>0</v>
      </c>
      <c r="AQ77" s="418">
        <v>0</v>
      </c>
      <c r="AR77" s="418">
        <v>0</v>
      </c>
      <c r="AS77" s="418">
        <v>0</v>
      </c>
      <c r="AT77" s="418">
        <v>0</v>
      </c>
      <c r="AU77" s="418">
        <v>0</v>
      </c>
      <c r="AV77" s="418">
        <v>442</v>
      </c>
      <c r="AW77" s="418">
        <v>0</v>
      </c>
      <c r="AX77" s="419" t="s">
        <v>221</v>
      </c>
      <c r="AY77" s="419" t="s">
        <v>221</v>
      </c>
      <c r="AZ77" s="418">
        <v>0</v>
      </c>
      <c r="BA77" s="418">
        <v>0</v>
      </c>
      <c r="BB77" s="418">
        <v>0</v>
      </c>
      <c r="BC77" s="418">
        <v>0</v>
      </c>
      <c r="BD77" s="419" t="s">
        <v>221</v>
      </c>
      <c r="BE77" s="419" t="s">
        <v>221</v>
      </c>
      <c r="BF77" s="418">
        <v>0</v>
      </c>
      <c r="BG77" s="419" t="s">
        <v>221</v>
      </c>
      <c r="BH77" s="418">
        <v>0</v>
      </c>
      <c r="BI77" s="418">
        <v>0</v>
      </c>
      <c r="BJ77" s="419" t="s">
        <v>221</v>
      </c>
      <c r="BK77" s="418">
        <v>0</v>
      </c>
      <c r="BL77" s="418">
        <v>0</v>
      </c>
      <c r="BM77" s="418">
        <v>0</v>
      </c>
      <c r="BN77" s="419" t="s">
        <v>221</v>
      </c>
      <c r="BO77" s="419" t="s">
        <v>221</v>
      </c>
      <c r="BP77" s="419" t="s">
        <v>221</v>
      </c>
      <c r="BQ77" s="419" t="s">
        <v>221</v>
      </c>
      <c r="BR77" s="418">
        <v>0</v>
      </c>
      <c r="BS77" s="418">
        <v>0</v>
      </c>
      <c r="BT77" s="418">
        <v>0</v>
      </c>
      <c r="BU77" s="418">
        <v>0</v>
      </c>
      <c r="BV77" s="418">
        <v>0</v>
      </c>
      <c r="BW77" s="418">
        <v>0</v>
      </c>
      <c r="BX77" s="418">
        <v>0</v>
      </c>
      <c r="BY77" s="418">
        <v>0</v>
      </c>
      <c r="BZ77" s="418">
        <v>0</v>
      </c>
      <c r="CA77" s="418">
        <v>0</v>
      </c>
      <c r="CB77" s="418">
        <v>0</v>
      </c>
      <c r="CC77" s="419" t="s">
        <v>221</v>
      </c>
      <c r="CD77" s="249" t="s">
        <v>221</v>
      </c>
      <c r="CE77" s="195">
        <f>SUM(C77:CD77)</f>
        <v>367688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424">
        <v>15158.989827882697</v>
      </c>
      <c r="D78" s="416">
        <v>4497.3442001728799</v>
      </c>
      <c r="E78" s="416">
        <v>61273.538536324486</v>
      </c>
      <c r="F78" s="416">
        <v>9869.2674275957852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16">
        <v>0</v>
      </c>
      <c r="N78" s="416">
        <v>0</v>
      </c>
      <c r="O78" s="416">
        <v>0</v>
      </c>
      <c r="P78" s="416">
        <v>18336.280168487323</v>
      </c>
      <c r="Q78" s="416">
        <v>0</v>
      </c>
      <c r="R78" s="416">
        <v>2809.1535727287787</v>
      </c>
      <c r="S78" s="416">
        <v>0</v>
      </c>
      <c r="T78" s="416">
        <v>0</v>
      </c>
      <c r="U78" s="417">
        <v>0</v>
      </c>
      <c r="V78" s="417">
        <v>0</v>
      </c>
      <c r="W78" s="417">
        <v>0</v>
      </c>
      <c r="X78" s="417">
        <v>0</v>
      </c>
      <c r="Y78" s="417">
        <v>4990.1560823430809</v>
      </c>
      <c r="Z78" s="417">
        <v>0</v>
      </c>
      <c r="AA78" s="417">
        <v>0</v>
      </c>
      <c r="AB78" s="417">
        <v>0</v>
      </c>
      <c r="AC78" s="417">
        <v>0</v>
      </c>
      <c r="AD78" s="417">
        <v>1004.0083065791755</v>
      </c>
      <c r="AE78" s="417">
        <v>14028.122820210488</v>
      </c>
      <c r="AF78" s="417">
        <v>0</v>
      </c>
      <c r="AG78" s="417">
        <v>17585.139057675296</v>
      </c>
      <c r="AH78" s="417">
        <v>0</v>
      </c>
      <c r="AI78" s="417">
        <v>0</v>
      </c>
      <c r="AJ78" s="417">
        <v>0</v>
      </c>
      <c r="AK78" s="417">
        <v>0</v>
      </c>
      <c r="AL78" s="417">
        <v>0</v>
      </c>
      <c r="AM78" s="417">
        <v>0</v>
      </c>
      <c r="AN78" s="417">
        <v>0</v>
      </c>
      <c r="AO78" s="417">
        <v>0</v>
      </c>
      <c r="AP78" s="417">
        <v>0</v>
      </c>
      <c r="AQ78" s="417">
        <v>0</v>
      </c>
      <c r="AR78" s="417">
        <v>0</v>
      </c>
      <c r="AS78" s="417">
        <v>0</v>
      </c>
      <c r="AT78" s="417">
        <v>0</v>
      </c>
      <c r="AU78" s="417">
        <v>0</v>
      </c>
      <c r="AV78" s="417">
        <v>0</v>
      </c>
      <c r="AW78" s="417">
        <v>0</v>
      </c>
      <c r="AX78" s="249" t="s">
        <v>221</v>
      </c>
      <c r="AY78" s="249" t="s">
        <v>221</v>
      </c>
      <c r="AZ78" s="249" t="s">
        <v>221</v>
      </c>
      <c r="BA78" s="417"/>
      <c r="BB78" s="417"/>
      <c r="BC78" s="417"/>
      <c r="BD78" s="249" t="s">
        <v>221</v>
      </c>
      <c r="BE78" s="249" t="s">
        <v>221</v>
      </c>
      <c r="BF78" s="249" t="s">
        <v>221</v>
      </c>
      <c r="BG78" s="249" t="s">
        <v>221</v>
      </c>
      <c r="BH78" s="417"/>
      <c r="BI78" s="417"/>
      <c r="BJ78" s="249" t="s">
        <v>221</v>
      </c>
      <c r="BK78" s="417"/>
      <c r="BL78" s="417"/>
      <c r="BM78" s="417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417"/>
      <c r="BT78" s="417"/>
      <c r="BU78" s="417"/>
      <c r="BV78" s="417"/>
      <c r="BW78" s="417"/>
      <c r="BX78" s="417"/>
      <c r="BY78" s="417"/>
      <c r="BZ78" s="417"/>
      <c r="CA78" s="417"/>
      <c r="CB78" s="417"/>
      <c r="CC78" s="249" t="s">
        <v>221</v>
      </c>
      <c r="CD78" s="249" t="s">
        <v>221</v>
      </c>
      <c r="CE78" s="195">
        <f t="shared" si="8"/>
        <v>149551.99999999997</v>
      </c>
      <c r="CF78" s="195"/>
    </row>
    <row r="79" spans="1:84" ht="12.65" customHeight="1" x14ac:dyDescent="0.3">
      <c r="A79" s="171" t="s">
        <v>251</v>
      </c>
      <c r="B79" s="175"/>
      <c r="C79" s="351">
        <v>767056.82</v>
      </c>
      <c r="D79" s="351">
        <v>554095.02</v>
      </c>
      <c r="E79" s="346">
        <v>319477.62</v>
      </c>
      <c r="F79" s="346">
        <v>64294.5</v>
      </c>
      <c r="G79" s="346">
        <v>71208.350000000006</v>
      </c>
      <c r="H79" s="346">
        <v>0</v>
      </c>
      <c r="I79" s="346">
        <v>0</v>
      </c>
      <c r="J79" s="346">
        <v>0</v>
      </c>
      <c r="K79" s="346">
        <v>0</v>
      </c>
      <c r="L79" s="346">
        <v>0</v>
      </c>
      <c r="M79" s="346">
        <v>0</v>
      </c>
      <c r="N79" s="346">
        <v>0</v>
      </c>
      <c r="O79" s="346">
        <v>107831.79</v>
      </c>
      <c r="P79" s="346">
        <v>163423.41</v>
      </c>
      <c r="Q79" s="346">
        <v>0</v>
      </c>
      <c r="R79" s="346">
        <v>49856.91</v>
      </c>
      <c r="S79" s="346">
        <v>388.28</v>
      </c>
      <c r="T79" s="346">
        <v>0</v>
      </c>
      <c r="U79" s="184">
        <v>0</v>
      </c>
      <c r="V79" s="184">
        <v>0</v>
      </c>
      <c r="W79" s="184">
        <v>0</v>
      </c>
      <c r="X79" s="184">
        <v>30847.87</v>
      </c>
      <c r="Y79" s="184">
        <v>98444.64</v>
      </c>
      <c r="Z79" s="184">
        <v>0</v>
      </c>
      <c r="AA79" s="184">
        <v>17838.64</v>
      </c>
      <c r="AB79" s="184">
        <v>5736.7</v>
      </c>
      <c r="AC79" s="184">
        <v>0</v>
      </c>
      <c r="AD79" s="184">
        <v>0</v>
      </c>
      <c r="AE79" s="184">
        <v>8850.86</v>
      </c>
      <c r="AF79" s="184">
        <v>0</v>
      </c>
      <c r="AG79" s="184">
        <v>408366.57999999996</v>
      </c>
      <c r="AH79" s="184">
        <v>0</v>
      </c>
      <c r="AI79" s="184">
        <v>0</v>
      </c>
      <c r="AJ79" s="184">
        <v>0</v>
      </c>
      <c r="AK79" s="184">
        <v>7027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1463.62</v>
      </c>
      <c r="AW79" s="184">
        <v>0</v>
      </c>
      <c r="AX79" s="249" t="s">
        <v>221</v>
      </c>
      <c r="AY79" s="184">
        <v>1091.5</v>
      </c>
      <c r="AZ79" s="249" t="s">
        <v>221</v>
      </c>
      <c r="BA79" s="249" t="s">
        <v>221</v>
      </c>
      <c r="BB79" s="184">
        <v>0</v>
      </c>
      <c r="BC79" s="184">
        <v>0</v>
      </c>
      <c r="BD79" s="184">
        <v>1269.93</v>
      </c>
      <c r="BE79" s="249" t="s">
        <v>221</v>
      </c>
      <c r="BF79" s="184">
        <v>102507.5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7340.3</v>
      </c>
      <c r="CD79" s="249" t="s">
        <v>221</v>
      </c>
      <c r="CE79" s="195">
        <f t="shared" si="8"/>
        <v>2788417.8400000003</v>
      </c>
      <c r="CF79" s="195">
        <f>BA59</f>
        <v>0</v>
      </c>
    </row>
    <row r="80" spans="1:84" ht="14" x14ac:dyDescent="0.3">
      <c r="A80" s="171" t="s">
        <v>252</v>
      </c>
      <c r="B80" s="175"/>
      <c r="C80" s="347">
        <v>224.90334996919137</v>
      </c>
      <c r="D80" s="347">
        <v>99.50448697267062</v>
      </c>
      <c r="E80" s="347">
        <v>94.506429439108715</v>
      </c>
      <c r="F80" s="347">
        <v>22.67198835305863</v>
      </c>
      <c r="G80" s="347">
        <v>38.344178076939158</v>
      </c>
      <c r="H80" s="347">
        <v>0.33690616433741016</v>
      </c>
      <c r="I80" s="347">
        <v>0</v>
      </c>
      <c r="J80" s="347">
        <v>0</v>
      </c>
      <c r="K80" s="347">
        <v>0</v>
      </c>
      <c r="L80" s="347">
        <v>0</v>
      </c>
      <c r="M80" s="347">
        <v>0</v>
      </c>
      <c r="N80" s="347">
        <v>0</v>
      </c>
      <c r="O80" s="347">
        <v>32.932444516036661</v>
      </c>
      <c r="P80" s="347">
        <v>30.480895886235498</v>
      </c>
      <c r="Q80" s="347">
        <v>0</v>
      </c>
      <c r="R80" s="347">
        <v>23.407908900903031</v>
      </c>
      <c r="S80" s="347">
        <v>0</v>
      </c>
      <c r="T80" s="347">
        <v>4.4450479445965696</v>
      </c>
      <c r="U80" s="343">
        <v>0.15158835614361804</v>
      </c>
      <c r="V80" s="343">
        <v>0</v>
      </c>
      <c r="W80" s="343">
        <v>0</v>
      </c>
      <c r="X80" s="343">
        <v>1.0562328765676395E-2</v>
      </c>
      <c r="Y80" s="343">
        <v>3.1153547940937871</v>
      </c>
      <c r="Z80" s="343">
        <v>1.1968369861374197</v>
      </c>
      <c r="AA80" s="343">
        <v>0</v>
      </c>
      <c r="AB80" s="343">
        <v>3.1835616433995122E-3</v>
      </c>
      <c r="AC80" s="343">
        <v>4.7945205472884221E-3</v>
      </c>
      <c r="AD80" s="343">
        <v>0</v>
      </c>
      <c r="AE80" s="343">
        <v>0</v>
      </c>
      <c r="AF80" s="343">
        <v>0</v>
      </c>
      <c r="AG80" s="343">
        <v>154.21335134873789</v>
      </c>
      <c r="AH80" s="343">
        <v>0</v>
      </c>
      <c r="AI80" s="343">
        <v>0</v>
      </c>
      <c r="AJ80" s="343">
        <v>14.316634929545668</v>
      </c>
      <c r="AK80" s="343">
        <v>0</v>
      </c>
      <c r="AL80" s="343">
        <v>0</v>
      </c>
      <c r="AM80" s="343">
        <v>0</v>
      </c>
      <c r="AN80" s="343">
        <v>0</v>
      </c>
      <c r="AO80" s="343">
        <v>0</v>
      </c>
      <c r="AP80" s="343">
        <v>9.3084897247522616</v>
      </c>
      <c r="AQ80" s="343">
        <v>0</v>
      </c>
      <c r="AR80" s="343">
        <v>0</v>
      </c>
      <c r="AS80" s="343">
        <v>0</v>
      </c>
      <c r="AT80" s="343">
        <v>0</v>
      </c>
      <c r="AU80" s="343">
        <v>0</v>
      </c>
      <c r="AV80" s="343">
        <v>22.033463695611857</v>
      </c>
      <c r="AW80" s="343">
        <v>0.72650410948952016</v>
      </c>
      <c r="AX80" s="344" t="s">
        <v>221</v>
      </c>
      <c r="AY80" s="344" t="s">
        <v>221</v>
      </c>
      <c r="AZ80" s="344" t="s">
        <v>221</v>
      </c>
      <c r="BA80" s="344" t="s">
        <v>221</v>
      </c>
      <c r="BB80" s="344" t="s">
        <v>221</v>
      </c>
      <c r="BC80" s="344" t="s">
        <v>221</v>
      </c>
      <c r="BD80" s="344" t="s">
        <v>221</v>
      </c>
      <c r="BE80" s="344" t="s">
        <v>221</v>
      </c>
      <c r="BF80" s="344" t="s">
        <v>221</v>
      </c>
      <c r="BG80" s="344" t="s">
        <v>221</v>
      </c>
      <c r="BH80" s="344" t="s">
        <v>221</v>
      </c>
      <c r="BI80" s="344" t="s">
        <v>221</v>
      </c>
      <c r="BJ80" s="344" t="s">
        <v>221</v>
      </c>
      <c r="BK80" s="344" t="s">
        <v>221</v>
      </c>
      <c r="BL80" s="184">
        <v>5.7534246567461063E-3</v>
      </c>
      <c r="BM80" s="344" t="s">
        <v>221</v>
      </c>
      <c r="BN80" s="343">
        <v>3.4640410954158853E-2</v>
      </c>
      <c r="BO80" s="344" t="s">
        <v>221</v>
      </c>
      <c r="BP80" s="344" t="s">
        <v>221</v>
      </c>
      <c r="BQ80" s="344" t="s">
        <v>221</v>
      </c>
      <c r="BR80" s="344" t="s">
        <v>221</v>
      </c>
      <c r="BS80" s="344" t="s">
        <v>221</v>
      </c>
      <c r="BT80" s="344" t="s">
        <v>221</v>
      </c>
      <c r="BU80" s="345" t="s">
        <v>221</v>
      </c>
      <c r="BV80" s="184">
        <v>4.5795821911534826</v>
      </c>
      <c r="BW80" s="184">
        <v>2.2212438353121584</v>
      </c>
      <c r="BX80" s="343">
        <v>0.81703424646341993</v>
      </c>
      <c r="BY80" s="343">
        <v>0</v>
      </c>
      <c r="BZ80" s="343">
        <v>0</v>
      </c>
      <c r="CA80" s="345" t="s">
        <v>221</v>
      </c>
      <c r="CB80" s="345" t="s">
        <v>221</v>
      </c>
      <c r="CC80" s="343">
        <v>0</v>
      </c>
      <c r="CD80" s="344" t="s">
        <v>221</v>
      </c>
      <c r="CE80" s="255">
        <f t="shared" si="8"/>
        <v>784.27265468708617</v>
      </c>
      <c r="CF80" s="255"/>
    </row>
    <row r="81" spans="1:11" ht="12.65" customHeight="1" x14ac:dyDescent="0.3">
      <c r="A81" s="208" t="s">
        <v>253</v>
      </c>
      <c r="B81" s="208"/>
      <c r="C81" s="208"/>
      <c r="D81" s="208"/>
      <c r="E81" s="208"/>
    </row>
    <row r="82" spans="1:11" ht="12.65" customHeight="1" x14ac:dyDescent="0.3">
      <c r="A82" s="171" t="s">
        <v>254</v>
      </c>
      <c r="B82" s="172"/>
      <c r="C82" s="282" t="s">
        <v>1287</v>
      </c>
      <c r="D82" s="256"/>
      <c r="E82" s="175"/>
    </row>
    <row r="83" spans="1:11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11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11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11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11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11" ht="14" x14ac:dyDescent="0.3">
      <c r="A88" s="173" t="s">
        <v>259</v>
      </c>
      <c r="B88" s="172" t="s">
        <v>256</v>
      </c>
      <c r="C88" s="230" t="s">
        <v>1273</v>
      </c>
      <c r="D88" s="205"/>
      <c r="E88" s="204"/>
      <c r="G88" s="335"/>
      <c r="H88" s="335"/>
      <c r="K88" s="335"/>
    </row>
    <row r="89" spans="1:11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  <c r="G89" s="335"/>
      <c r="H89" s="335"/>
      <c r="K89" s="335"/>
    </row>
    <row r="90" spans="1:11" ht="12.65" customHeight="1" x14ac:dyDescent="0.3">
      <c r="A90" s="173" t="s">
        <v>261</v>
      </c>
      <c r="B90" s="172" t="s">
        <v>256</v>
      </c>
      <c r="C90" s="421" t="s">
        <v>1291</v>
      </c>
      <c r="D90" s="205"/>
      <c r="E90" s="204"/>
      <c r="G90" s="336"/>
      <c r="H90" s="336"/>
      <c r="I90" s="337"/>
      <c r="J90" s="337"/>
      <c r="K90" s="337"/>
    </row>
    <row r="91" spans="1:11" ht="12.65" customHeight="1" x14ac:dyDescent="0.3">
      <c r="A91" s="173" t="s">
        <v>262</v>
      </c>
      <c r="B91" s="172" t="s">
        <v>256</v>
      </c>
      <c r="C91" s="421" t="s">
        <v>1276</v>
      </c>
      <c r="D91" s="205"/>
      <c r="E91" s="204"/>
    </row>
    <row r="92" spans="1:11" ht="12.65" customHeight="1" x14ac:dyDescent="0.3">
      <c r="A92" s="173" t="s">
        <v>263</v>
      </c>
      <c r="B92" s="172" t="s">
        <v>256</v>
      </c>
      <c r="C92" s="422" t="s">
        <v>1277</v>
      </c>
      <c r="D92" s="256"/>
      <c r="E92" s="175"/>
    </row>
    <row r="93" spans="1:11" ht="12.65" customHeight="1" x14ac:dyDescent="0.3">
      <c r="A93" s="173" t="s">
        <v>264</v>
      </c>
      <c r="B93" s="172" t="s">
        <v>256</v>
      </c>
      <c r="C93" s="423" t="s">
        <v>1278</v>
      </c>
      <c r="D93" s="256"/>
      <c r="E93" s="175"/>
    </row>
    <row r="94" spans="1:11" ht="12.65" customHeight="1" x14ac:dyDescent="0.3">
      <c r="A94" s="173"/>
      <c r="B94" s="173"/>
      <c r="C94" s="191"/>
      <c r="D94" s="175"/>
      <c r="E94" s="175"/>
    </row>
    <row r="95" spans="1:11" ht="12.65" customHeight="1" x14ac:dyDescent="0.3">
      <c r="A95" s="208" t="s">
        <v>265</v>
      </c>
      <c r="B95" s="208"/>
      <c r="C95" s="208"/>
      <c r="D95" s="208"/>
      <c r="E95" s="208"/>
    </row>
    <row r="96" spans="1:11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20439</v>
      </c>
      <c r="D111" s="174">
        <v>117753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6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6" ht="12.65" customHeight="1" x14ac:dyDescent="0.3">
      <c r="A114" s="173" t="s">
        <v>281</v>
      </c>
      <c r="B114" s="172" t="s">
        <v>256</v>
      </c>
      <c r="C114" s="427">
        <v>2382</v>
      </c>
      <c r="D114" s="428">
        <v>3452</v>
      </c>
      <c r="E114" s="175"/>
    </row>
    <row r="115" spans="1:6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6" ht="12.65" customHeight="1" x14ac:dyDescent="0.3">
      <c r="A116" s="173" t="s">
        <v>283</v>
      </c>
      <c r="B116" s="172" t="s">
        <v>256</v>
      </c>
      <c r="C116" s="189">
        <f>40+22+11</f>
        <v>73</v>
      </c>
      <c r="D116" s="175"/>
      <c r="E116" s="175"/>
    </row>
    <row r="117" spans="1:6" ht="12.65" customHeight="1" x14ac:dyDescent="0.3">
      <c r="A117" s="173" t="s">
        <v>284</v>
      </c>
      <c r="B117" s="172" t="s">
        <v>256</v>
      </c>
      <c r="C117" s="189">
        <f>105+25</f>
        <v>130</v>
      </c>
      <c r="D117" s="175"/>
      <c r="E117" s="175"/>
    </row>
    <row r="118" spans="1:6" ht="12.65" customHeight="1" x14ac:dyDescent="0.3">
      <c r="A118" s="173" t="s">
        <v>1239</v>
      </c>
      <c r="B118" s="172" t="s">
        <v>256</v>
      </c>
      <c r="C118" s="189">
        <f>139</f>
        <v>139</v>
      </c>
      <c r="D118" s="175"/>
      <c r="E118" s="175"/>
    </row>
    <row r="119" spans="1:6" ht="12.65" customHeight="1" x14ac:dyDescent="0.3">
      <c r="A119" s="173" t="s">
        <v>285</v>
      </c>
      <c r="B119" s="172" t="s">
        <v>256</v>
      </c>
      <c r="C119" s="189">
        <v>4</v>
      </c>
      <c r="D119" s="175"/>
      <c r="E119" s="175"/>
    </row>
    <row r="120" spans="1:6" ht="12.65" customHeight="1" x14ac:dyDescent="0.3">
      <c r="A120" s="173" t="s">
        <v>286</v>
      </c>
      <c r="B120" s="172" t="s">
        <v>256</v>
      </c>
      <c r="C120" s="189">
        <v>20</v>
      </c>
      <c r="D120" s="175"/>
      <c r="E120" s="175"/>
    </row>
    <row r="121" spans="1:6" ht="12.65" customHeight="1" x14ac:dyDescent="0.3">
      <c r="A121" s="173" t="s">
        <v>287</v>
      </c>
      <c r="B121" s="172" t="s">
        <v>256</v>
      </c>
      <c r="C121" s="189">
        <v>28</v>
      </c>
      <c r="D121" s="175"/>
      <c r="E121" s="175"/>
    </row>
    <row r="122" spans="1:6" ht="12.65" customHeight="1" x14ac:dyDescent="0.3">
      <c r="A122" s="173" t="s">
        <v>97</v>
      </c>
      <c r="B122" s="172" t="s">
        <v>256</v>
      </c>
      <c r="C122" s="189">
        <v>0</v>
      </c>
      <c r="D122" s="175"/>
      <c r="E122" s="175"/>
    </row>
    <row r="123" spans="1:6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6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6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6" ht="12.6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6" ht="12.65" customHeight="1" x14ac:dyDescent="0.3">
      <c r="A127" s="173" t="s">
        <v>291</v>
      </c>
      <c r="B127" s="175"/>
      <c r="C127" s="191"/>
      <c r="D127" s="175"/>
      <c r="E127" s="175">
        <f>SUM(C116:C126)</f>
        <v>394</v>
      </c>
      <c r="F127" s="180">
        <f>C128-E127</f>
        <v>0</v>
      </c>
    </row>
    <row r="128" spans="1:6" ht="12.65" customHeight="1" x14ac:dyDescent="0.3">
      <c r="A128" s="173" t="s">
        <v>292</v>
      </c>
      <c r="B128" s="172" t="s">
        <v>256</v>
      </c>
      <c r="C128" s="189">
        <v>394</v>
      </c>
      <c r="D128" s="175"/>
      <c r="E128" s="175"/>
    </row>
    <row r="129" spans="1:8" ht="12.65" customHeight="1" x14ac:dyDescent="0.3">
      <c r="A129" s="173" t="s">
        <v>293</v>
      </c>
      <c r="B129" s="172" t="s">
        <v>256</v>
      </c>
      <c r="C129" s="427">
        <v>17</v>
      </c>
      <c r="D129" s="175"/>
      <c r="E129" s="175"/>
    </row>
    <row r="130" spans="1:8" ht="12.65" customHeight="1" x14ac:dyDescent="0.3">
      <c r="A130" s="173"/>
      <c r="B130" s="175"/>
      <c r="C130" s="191"/>
      <c r="D130" s="175"/>
      <c r="E130" s="175"/>
    </row>
    <row r="131" spans="1:8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8" ht="12.65" customHeight="1" x14ac:dyDescent="0.3">
      <c r="A132" s="173"/>
      <c r="B132" s="173"/>
      <c r="C132" s="191"/>
      <c r="D132" s="175"/>
      <c r="E132" s="175"/>
    </row>
    <row r="133" spans="1:8" ht="12.65" customHeight="1" x14ac:dyDescent="0.3">
      <c r="A133" s="173"/>
      <c r="B133" s="173"/>
      <c r="C133" s="191"/>
      <c r="D133" s="175"/>
      <c r="E133" s="175"/>
    </row>
    <row r="134" spans="1:8" ht="12.65" customHeight="1" x14ac:dyDescent="0.3">
      <c r="A134" s="173"/>
      <c r="B134" s="173"/>
      <c r="C134" s="191"/>
      <c r="D134" s="175"/>
      <c r="E134" s="175"/>
    </row>
    <row r="135" spans="1:8" ht="18" customHeight="1" x14ac:dyDescent="0.3">
      <c r="A135" s="173"/>
      <c r="B135" s="173"/>
      <c r="C135" s="191"/>
      <c r="D135" s="175"/>
      <c r="E135" s="175"/>
    </row>
    <row r="136" spans="1:8" ht="12.65" customHeight="1" x14ac:dyDescent="0.3">
      <c r="A136" s="208" t="s">
        <v>1240</v>
      </c>
      <c r="B136" s="207"/>
      <c r="C136" s="207"/>
      <c r="D136" s="207"/>
      <c r="E136" s="207"/>
    </row>
    <row r="137" spans="1:8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8" ht="12.65" customHeight="1" x14ac:dyDescent="0.3">
      <c r="A138" s="173" t="s">
        <v>277</v>
      </c>
      <c r="B138" s="425">
        <v>8112</v>
      </c>
      <c r="C138" s="426">
        <v>4554</v>
      </c>
      <c r="D138" s="425">
        <v>7773</v>
      </c>
      <c r="E138" s="175">
        <f>SUM(B138:D138)</f>
        <v>20439</v>
      </c>
    </row>
    <row r="139" spans="1:8" ht="12.65" customHeight="1" x14ac:dyDescent="0.3">
      <c r="A139" s="173" t="s">
        <v>215</v>
      </c>
      <c r="B139" s="425">
        <v>60118</v>
      </c>
      <c r="C139" s="426">
        <v>24212</v>
      </c>
      <c r="D139" s="425">
        <v>33423</v>
      </c>
      <c r="E139" s="175">
        <f>SUM(B139:D139)</f>
        <v>117753</v>
      </c>
    </row>
    <row r="140" spans="1:8" ht="12.65" customHeight="1" x14ac:dyDescent="0.3">
      <c r="A140" s="173" t="s">
        <v>298</v>
      </c>
      <c r="B140" s="425">
        <v>51632.939428055499</v>
      </c>
      <c r="C140" s="425">
        <v>26640.146994159768</v>
      </c>
      <c r="D140" s="425">
        <v>45601.913577784733</v>
      </c>
      <c r="E140" s="175">
        <f>SUM(B140:D140)</f>
        <v>123875</v>
      </c>
    </row>
    <row r="141" spans="1:8" ht="12.65" customHeight="1" x14ac:dyDescent="0.3">
      <c r="A141" s="173" t="s">
        <v>245</v>
      </c>
      <c r="B141" s="429">
        <v>531759994.43050796</v>
      </c>
      <c r="C141" s="430">
        <v>274362927.50640726</v>
      </c>
      <c r="D141" s="429">
        <v>459373079.28308553</v>
      </c>
      <c r="E141" s="175">
        <f>SUM(B141:D141)</f>
        <v>1265496001.2200007</v>
      </c>
      <c r="F141" s="199">
        <f>C359</f>
        <v>1265496001.22</v>
      </c>
      <c r="G141" s="180">
        <f>CE73</f>
        <v>1265496001.22</v>
      </c>
      <c r="H141" s="180">
        <f>G141-E141</f>
        <v>0</v>
      </c>
    </row>
    <row r="142" spans="1:8" ht="12.65" customHeight="1" x14ac:dyDescent="0.3">
      <c r="A142" s="173" t="s">
        <v>246</v>
      </c>
      <c r="B142" s="174">
        <v>499771230.95763522</v>
      </c>
      <c r="C142" s="189">
        <v>257858243.27733761</v>
      </c>
      <c r="D142" s="174">
        <v>441395061.66502732</v>
      </c>
      <c r="E142" s="175">
        <f>SUM(B142:D142)</f>
        <v>1199024535.9000001</v>
      </c>
      <c r="F142" s="199">
        <f>C360</f>
        <v>1199024535.9000001</v>
      </c>
      <c r="G142" s="180">
        <f>CE74</f>
        <v>1199024535.8999999</v>
      </c>
      <c r="H142" s="180">
        <f>G142-E142</f>
        <v>0</v>
      </c>
    </row>
    <row r="143" spans="1:8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8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4" x14ac:dyDescent="0.3">
      <c r="A165" s="173" t="s">
        <v>307</v>
      </c>
      <c r="B165" s="172" t="s">
        <v>256</v>
      </c>
      <c r="C165" s="189">
        <v>14063005.849999998</v>
      </c>
      <c r="D165" s="175"/>
      <c r="E165" s="175"/>
    </row>
    <row r="166" spans="1:5" ht="14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4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4" x14ac:dyDescent="0.3">
      <c r="A168" s="173" t="s">
        <v>310</v>
      </c>
      <c r="B168" s="172" t="s">
        <v>256</v>
      </c>
      <c r="C168" s="189">
        <v>25940444.949999999</v>
      </c>
      <c r="D168" s="175"/>
      <c r="E168" s="175"/>
    </row>
    <row r="169" spans="1:5" ht="14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4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4" x14ac:dyDescent="0.3">
      <c r="A171" s="173" t="s">
        <v>313</v>
      </c>
      <c r="B171" s="172" t="s">
        <v>256</v>
      </c>
      <c r="C171" s="189">
        <v>13078808.209999999</v>
      </c>
      <c r="D171" s="175"/>
      <c r="E171" s="175"/>
    </row>
    <row r="172" spans="1:5" ht="14" x14ac:dyDescent="0.3">
      <c r="A172" s="173" t="s">
        <v>313</v>
      </c>
      <c r="B172" s="172" t="s">
        <v>256</v>
      </c>
      <c r="C172" s="189">
        <v>202500.47</v>
      </c>
      <c r="D172" s="175"/>
      <c r="E172" s="175"/>
    </row>
    <row r="173" spans="1:5" ht="14" x14ac:dyDescent="0.3">
      <c r="A173" s="173" t="s">
        <v>203</v>
      </c>
      <c r="B173" s="175"/>
      <c r="C173" s="191"/>
      <c r="D173" s="175">
        <f>SUM(C165:C172)</f>
        <v>53284759.479999997</v>
      </c>
      <c r="E173" s="175"/>
    </row>
    <row r="174" spans="1:5" ht="14" x14ac:dyDescent="0.3">
      <c r="A174" s="257" t="s">
        <v>314</v>
      </c>
      <c r="B174" s="257"/>
      <c r="C174" s="257"/>
      <c r="D174" s="257"/>
      <c r="E174" s="257"/>
    </row>
    <row r="175" spans="1:5" ht="14" x14ac:dyDescent="0.3">
      <c r="A175" s="173" t="s">
        <v>315</v>
      </c>
      <c r="B175" s="172" t="s">
        <v>256</v>
      </c>
      <c r="C175" s="189">
        <v>5966096.9100000001</v>
      </c>
      <c r="D175" s="175"/>
      <c r="E175" s="175"/>
    </row>
    <row r="176" spans="1:5" ht="14" x14ac:dyDescent="0.3">
      <c r="A176" s="173" t="s">
        <v>316</v>
      </c>
      <c r="B176" s="172" t="s">
        <v>256</v>
      </c>
      <c r="C176" s="189">
        <v>2438211.2799999998</v>
      </c>
      <c r="D176" s="175"/>
      <c r="E176" s="175"/>
    </row>
    <row r="177" spans="1:5" ht="14" x14ac:dyDescent="0.3">
      <c r="A177" s="173" t="s">
        <v>203</v>
      </c>
      <c r="B177" s="175"/>
      <c r="C177" s="191"/>
      <c r="D177" s="175">
        <f>SUM(C175:C176)</f>
        <v>8404308.1899999995</v>
      </c>
      <c r="E177" s="175"/>
    </row>
    <row r="178" spans="1:5" ht="14" x14ac:dyDescent="0.3">
      <c r="A178" s="257" t="s">
        <v>317</v>
      </c>
      <c r="B178" s="257"/>
      <c r="C178" s="257"/>
      <c r="D178" s="257"/>
      <c r="E178" s="257"/>
    </row>
    <row r="179" spans="1:5" ht="14" x14ac:dyDescent="0.3">
      <c r="A179" s="173" t="s">
        <v>318</v>
      </c>
      <c r="B179" s="172" t="s">
        <v>256</v>
      </c>
      <c r="C179" s="189">
        <v>8366644.4100000001</v>
      </c>
      <c r="D179" s="175"/>
      <c r="E179" s="175"/>
    </row>
    <row r="180" spans="1:5" ht="14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4" x14ac:dyDescent="0.3">
      <c r="A181" s="173" t="s">
        <v>203</v>
      </c>
      <c r="B181" s="175"/>
      <c r="C181" s="191"/>
      <c r="D181" s="175">
        <f>SUM(C179:C180)</f>
        <v>8366644.4100000001</v>
      </c>
      <c r="E181" s="175"/>
    </row>
    <row r="182" spans="1:5" ht="14" x14ac:dyDescent="0.3">
      <c r="A182" s="257" t="s">
        <v>320</v>
      </c>
      <c r="B182" s="257"/>
      <c r="C182" s="257"/>
      <c r="D182" s="257"/>
      <c r="E182" s="257"/>
    </row>
    <row r="183" spans="1:5" ht="14" x14ac:dyDescent="0.3">
      <c r="A183" s="173" t="s">
        <v>321</v>
      </c>
      <c r="B183" s="172" t="s">
        <v>256</v>
      </c>
      <c r="C183" s="189">
        <v>202938.37</v>
      </c>
      <c r="D183" s="175"/>
      <c r="E183" s="175"/>
    </row>
    <row r="184" spans="1:5" ht="14" x14ac:dyDescent="0.3">
      <c r="A184" s="173" t="s">
        <v>322</v>
      </c>
      <c r="B184" s="172" t="s">
        <v>256</v>
      </c>
      <c r="C184" s="189">
        <v>5330521.8599999994</v>
      </c>
      <c r="D184" s="175"/>
      <c r="E184" s="175"/>
    </row>
    <row r="185" spans="1:5" ht="14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4" x14ac:dyDescent="0.3">
      <c r="A186" s="173" t="s">
        <v>203</v>
      </c>
      <c r="B186" s="175"/>
      <c r="C186" s="191"/>
      <c r="D186" s="175">
        <f>SUM(C183:C185)</f>
        <v>5533460.2299999995</v>
      </c>
      <c r="E186" s="175"/>
    </row>
    <row r="187" spans="1:5" ht="14" x14ac:dyDescent="0.3">
      <c r="A187" s="257" t="s">
        <v>323</v>
      </c>
      <c r="B187" s="257"/>
      <c r="C187" s="257"/>
      <c r="D187" s="257"/>
      <c r="E187" s="257"/>
    </row>
    <row r="188" spans="1:5" ht="14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4" x14ac:dyDescent="0.3">
      <c r="A189" s="173" t="s">
        <v>325</v>
      </c>
      <c r="B189" s="172" t="s">
        <v>256</v>
      </c>
      <c r="C189" s="189">
        <v>12983550.479999997</v>
      </c>
      <c r="D189" s="175"/>
      <c r="E189" s="175"/>
    </row>
    <row r="190" spans="1:5" ht="14" x14ac:dyDescent="0.3">
      <c r="A190" s="173" t="s">
        <v>203</v>
      </c>
      <c r="B190" s="175"/>
      <c r="C190" s="191"/>
      <c r="D190" s="175">
        <f>SUM(C188:C189)</f>
        <v>12983550.479999997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11820611.219999999</v>
      </c>
      <c r="C195" s="189">
        <v>0</v>
      </c>
      <c r="D195" s="174">
        <v>0</v>
      </c>
      <c r="E195" s="175">
        <f t="shared" ref="E195:E203" si="11">SUM(B195:C195)-D195</f>
        <v>11820611.219999999</v>
      </c>
    </row>
    <row r="196" spans="1:8" ht="12.65" customHeight="1" x14ac:dyDescent="0.3">
      <c r="A196" s="173" t="s">
        <v>333</v>
      </c>
      <c r="B196" s="174">
        <v>4036565.1</v>
      </c>
      <c r="C196" s="189">
        <v>0</v>
      </c>
      <c r="D196" s="174">
        <v>0</v>
      </c>
      <c r="E196" s="175">
        <f t="shared" si="11"/>
        <v>4036565.1</v>
      </c>
    </row>
    <row r="197" spans="1:8" ht="12.65" customHeight="1" x14ac:dyDescent="0.3">
      <c r="A197" s="173" t="s">
        <v>334</v>
      </c>
      <c r="B197" s="174">
        <v>636662126.88</v>
      </c>
      <c r="C197" s="189">
        <v>8269402.1199999992</v>
      </c>
      <c r="D197" s="174">
        <v>35602454.260000005</v>
      </c>
      <c r="E197" s="175">
        <f t="shared" si="11"/>
        <v>609329074.74000001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">
      <c r="A199" s="173" t="s">
        <v>336</v>
      </c>
      <c r="B199" s="174">
        <v>12889172.75</v>
      </c>
      <c r="C199" s="189">
        <v>531137.19000000006</v>
      </c>
      <c r="D199" s="174">
        <v>3473052.67</v>
      </c>
      <c r="E199" s="175">
        <f t="shared" si="11"/>
        <v>9947257.2699999996</v>
      </c>
    </row>
    <row r="200" spans="1:8" ht="12.65" customHeight="1" x14ac:dyDescent="0.3">
      <c r="A200" s="173" t="s">
        <v>337</v>
      </c>
      <c r="B200" s="174">
        <v>109460565.03999999</v>
      </c>
      <c r="C200" s="189">
        <v>3370284.4899999998</v>
      </c>
      <c r="D200" s="174">
        <v>16295.22</v>
      </c>
      <c r="E200" s="175">
        <f t="shared" si="11"/>
        <v>112814554.30999999</v>
      </c>
    </row>
    <row r="201" spans="1:8" ht="12.65" customHeight="1" x14ac:dyDescent="0.3">
      <c r="A201" s="173" t="s">
        <v>338</v>
      </c>
      <c r="B201" s="174">
        <v>729391.62999999989</v>
      </c>
      <c r="C201" s="189">
        <v>0</v>
      </c>
      <c r="D201" s="174">
        <v>0</v>
      </c>
      <c r="E201" s="175">
        <f t="shared" si="11"/>
        <v>729391.62999999989</v>
      </c>
    </row>
    <row r="202" spans="1:8" ht="12.65" customHeight="1" x14ac:dyDescent="0.3">
      <c r="A202" s="173" t="s">
        <v>339</v>
      </c>
      <c r="B202" s="174">
        <v>10730160.26</v>
      </c>
      <c r="C202" s="189">
        <v>1105146.33</v>
      </c>
      <c r="D202" s="174">
        <v>3344732.1</v>
      </c>
      <c r="E202" s="175">
        <f t="shared" si="11"/>
        <v>8490574.4900000002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786328592.88</v>
      </c>
      <c r="C204" s="191">
        <f>SUM(C195:C203)</f>
        <v>13275970.129999999</v>
      </c>
      <c r="D204" s="175">
        <f>SUM(D195:D203)</f>
        <v>42436534.250000007</v>
      </c>
      <c r="E204" s="175">
        <f>SUM(E195:E203)</f>
        <v>757168028.75999999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4" x14ac:dyDescent="0.3">
      <c r="A209" s="173" t="s">
        <v>333</v>
      </c>
      <c r="B209" s="174">
        <v>3837151.75</v>
      </c>
      <c r="C209" s="189">
        <v>69191.250000000029</v>
      </c>
      <c r="D209" s="174">
        <v>0</v>
      </c>
      <c r="E209" s="175">
        <f t="shared" ref="E209:E216" si="12">SUM(B209:C209)-D209</f>
        <v>3906343</v>
      </c>
      <c r="H209" s="259"/>
    </row>
    <row r="210" spans="1:8" ht="14" x14ac:dyDescent="0.3">
      <c r="A210" s="173" t="s">
        <v>334</v>
      </c>
      <c r="B210" s="174">
        <v>224352035.97</v>
      </c>
      <c r="C210" s="189">
        <v>20430653.979999997</v>
      </c>
      <c r="D210" s="174">
        <v>34970619.219999999</v>
      </c>
      <c r="E210" s="175">
        <f t="shared" si="12"/>
        <v>209812070.72999999</v>
      </c>
      <c r="H210" s="259"/>
    </row>
    <row r="211" spans="1:8" ht="14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4" x14ac:dyDescent="0.3">
      <c r="A212" s="173" t="s">
        <v>336</v>
      </c>
      <c r="B212" s="174">
        <v>9783358.4800000004</v>
      </c>
      <c r="C212" s="189">
        <v>487957.70999999996</v>
      </c>
      <c r="D212" s="174">
        <v>3473052.67</v>
      </c>
      <c r="E212" s="175">
        <f t="shared" si="12"/>
        <v>6798263.5200000014</v>
      </c>
      <c r="H212" s="259"/>
    </row>
    <row r="213" spans="1:8" ht="14" x14ac:dyDescent="0.3">
      <c r="A213" s="173" t="s">
        <v>337</v>
      </c>
      <c r="B213" s="174">
        <v>82046352.289999992</v>
      </c>
      <c r="C213" s="189">
        <v>6314238.8199999789</v>
      </c>
      <c r="D213" s="174">
        <v>15432.18</v>
      </c>
      <c r="E213" s="175">
        <f t="shared" si="12"/>
        <v>88345158.929999962</v>
      </c>
      <c r="H213" s="259"/>
    </row>
    <row r="214" spans="1:8" ht="14" x14ac:dyDescent="0.3">
      <c r="A214" s="173" t="s">
        <v>338</v>
      </c>
      <c r="B214" s="174">
        <v>729187.07</v>
      </c>
      <c r="C214" s="189">
        <v>204.56</v>
      </c>
      <c r="D214" s="174">
        <v>0</v>
      </c>
      <c r="E214" s="175">
        <f t="shared" si="12"/>
        <v>729391.63</v>
      </c>
      <c r="H214" s="259"/>
    </row>
    <row r="215" spans="1:8" ht="14" x14ac:dyDescent="0.3">
      <c r="A215" s="173" t="s">
        <v>339</v>
      </c>
      <c r="B215" s="174">
        <v>9495162.5800000001</v>
      </c>
      <c r="C215" s="189">
        <v>649282.03999999992</v>
      </c>
      <c r="D215" s="174">
        <v>3344732.1</v>
      </c>
      <c r="E215" s="175">
        <f t="shared" si="12"/>
        <v>6799712.5199999996</v>
      </c>
      <c r="H215" s="259"/>
    </row>
    <row r="216" spans="1:8" ht="14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4" x14ac:dyDescent="0.3">
      <c r="A217" s="173" t="s">
        <v>203</v>
      </c>
      <c r="B217" s="175">
        <f>SUM(B208:B216)</f>
        <v>330243248.13999999</v>
      </c>
      <c r="C217" s="191">
        <f>SUM(C208:C216)</f>
        <v>27951528.359999973</v>
      </c>
      <c r="D217" s="175">
        <f>SUM(D208:D216)</f>
        <v>41803836.170000002</v>
      </c>
      <c r="E217" s="175">
        <f>SUM(E208:E216)</f>
        <v>316390940.32999992</v>
      </c>
    </row>
    <row r="218" spans="1:8" ht="14" x14ac:dyDescent="0.3">
      <c r="A218" s="173"/>
      <c r="B218" s="175"/>
      <c r="C218" s="191"/>
      <c r="D218" s="175"/>
      <c r="E218" s="175"/>
    </row>
    <row r="219" spans="1:8" ht="14" x14ac:dyDescent="0.3">
      <c r="A219" s="208" t="s">
        <v>342</v>
      </c>
      <c r="B219" s="208"/>
      <c r="C219" s="208"/>
      <c r="D219" s="208"/>
      <c r="E219" s="208"/>
    </row>
    <row r="220" spans="1:8" ht="14" x14ac:dyDescent="0.3">
      <c r="A220" s="208"/>
      <c r="B220" s="431" t="s">
        <v>1255</v>
      </c>
      <c r="C220" s="431"/>
      <c r="D220" s="208"/>
      <c r="E220" s="208"/>
    </row>
    <row r="221" spans="1:8" ht="14" x14ac:dyDescent="0.3">
      <c r="A221" s="272" t="s">
        <v>1255</v>
      </c>
      <c r="B221" s="208"/>
      <c r="C221" s="189">
        <v>23368684.43999999</v>
      </c>
      <c r="D221" s="172">
        <f>C221</f>
        <v>23368684.43999999</v>
      </c>
      <c r="E221" s="208"/>
    </row>
    <row r="222" spans="1:8" ht="14" x14ac:dyDescent="0.3">
      <c r="A222" s="257" t="s">
        <v>343</v>
      </c>
      <c r="B222" s="257"/>
      <c r="C222" s="257"/>
      <c r="D222" s="257"/>
      <c r="E222" s="257"/>
    </row>
    <row r="223" spans="1:8" ht="14" x14ac:dyDescent="0.3">
      <c r="A223" s="173" t="s">
        <v>344</v>
      </c>
      <c r="B223" s="172" t="s">
        <v>256</v>
      </c>
      <c r="C223" s="189">
        <v>723696519.85212874</v>
      </c>
      <c r="D223" s="175"/>
      <c r="E223" s="175"/>
    </row>
    <row r="224" spans="1:8" ht="14" x14ac:dyDescent="0.3">
      <c r="A224" s="173" t="s">
        <v>345</v>
      </c>
      <c r="B224" s="172" t="s">
        <v>256</v>
      </c>
      <c r="C224" s="189">
        <v>373393068.09921497</v>
      </c>
      <c r="D224" s="175"/>
      <c r="E224" s="175"/>
    </row>
    <row r="225" spans="1:5" ht="14" x14ac:dyDescent="0.3">
      <c r="A225" s="173" t="s">
        <v>346</v>
      </c>
      <c r="B225" s="172" t="s">
        <v>256</v>
      </c>
      <c r="C225" s="189">
        <v>26403639</v>
      </c>
      <c r="D225" s="175"/>
      <c r="E225" s="175"/>
    </row>
    <row r="226" spans="1:5" ht="14" x14ac:dyDescent="0.3">
      <c r="A226" s="173" t="s">
        <v>347</v>
      </c>
      <c r="B226" s="172" t="s">
        <v>256</v>
      </c>
      <c r="C226" s="189">
        <v>32741468.25956722</v>
      </c>
      <c r="D226" s="175"/>
      <c r="E226" s="175"/>
    </row>
    <row r="227" spans="1:5" ht="14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4" x14ac:dyDescent="0.3">
      <c r="A228" s="173" t="s">
        <v>349</v>
      </c>
      <c r="B228" s="172" t="s">
        <v>256</v>
      </c>
      <c r="C228" s="189">
        <v>566036745.96908879</v>
      </c>
      <c r="D228" s="175"/>
      <c r="E228" s="175"/>
    </row>
    <row r="229" spans="1:5" ht="14" x14ac:dyDescent="0.3">
      <c r="A229" s="173" t="s">
        <v>350</v>
      </c>
      <c r="B229" s="175"/>
      <c r="C229" s="191"/>
      <c r="D229" s="175">
        <f>SUM(C223:C228)</f>
        <v>1722271441.1799998</v>
      </c>
      <c r="E229" s="175"/>
    </row>
    <row r="230" spans="1:5" ht="14" x14ac:dyDescent="0.3">
      <c r="A230" s="257" t="s">
        <v>351</v>
      </c>
      <c r="B230" s="257"/>
      <c r="C230" s="257"/>
      <c r="D230" s="257"/>
      <c r="E230" s="257"/>
    </row>
    <row r="231" spans="1:5" ht="14" x14ac:dyDescent="0.3">
      <c r="A231" s="171" t="s">
        <v>352</v>
      </c>
      <c r="B231" s="172" t="s">
        <v>256</v>
      </c>
      <c r="C231" s="189">
        <v>11144</v>
      </c>
      <c r="D231" s="175"/>
      <c r="E231" s="175"/>
    </row>
    <row r="232" spans="1:5" ht="14" x14ac:dyDescent="0.3">
      <c r="A232" s="171"/>
      <c r="B232" s="172"/>
      <c r="C232" s="191"/>
      <c r="D232" s="175"/>
      <c r="E232" s="175"/>
    </row>
    <row r="233" spans="1:5" ht="14" x14ac:dyDescent="0.3">
      <c r="A233" s="171" t="s">
        <v>353</v>
      </c>
      <c r="B233" s="172" t="s">
        <v>256</v>
      </c>
      <c r="C233" s="189">
        <v>22147434.829646148</v>
      </c>
      <c r="D233" s="175"/>
      <c r="E233" s="175"/>
    </row>
    <row r="234" spans="1:5" ht="14" x14ac:dyDescent="0.3">
      <c r="A234" s="171" t="s">
        <v>354</v>
      </c>
      <c r="B234" s="172" t="s">
        <v>256</v>
      </c>
      <c r="C234" s="189">
        <v>20985741.030353852</v>
      </c>
      <c r="D234" s="175"/>
      <c r="E234" s="175"/>
    </row>
    <row r="235" spans="1:5" ht="14" x14ac:dyDescent="0.3">
      <c r="A235" s="173"/>
      <c r="B235" s="175"/>
      <c r="C235" s="191"/>
      <c r="D235" s="175"/>
      <c r="E235" s="175"/>
    </row>
    <row r="236" spans="1:5" ht="14" x14ac:dyDescent="0.3">
      <c r="A236" s="171" t="s">
        <v>355</v>
      </c>
      <c r="B236" s="175"/>
      <c r="C236" s="191"/>
      <c r="D236" s="175">
        <f>SUM(C233:C235)</f>
        <v>43133175.859999999</v>
      </c>
      <c r="E236" s="175"/>
    </row>
    <row r="237" spans="1:5" ht="14" x14ac:dyDescent="0.3">
      <c r="A237" s="257" t="s">
        <v>356</v>
      </c>
      <c r="B237" s="257"/>
      <c r="C237" s="257"/>
      <c r="D237" s="257"/>
      <c r="E237" s="257"/>
    </row>
    <row r="238" spans="1:5" ht="14" x14ac:dyDescent="0.3">
      <c r="A238" s="173" t="s">
        <v>357</v>
      </c>
      <c r="B238" s="172" t="s">
        <v>256</v>
      </c>
      <c r="C238" s="189">
        <v>28163000.59999999</v>
      </c>
      <c r="D238" s="175"/>
      <c r="E238" s="175"/>
    </row>
    <row r="239" spans="1:5" ht="14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4" x14ac:dyDescent="0.3">
      <c r="A240" s="173" t="s">
        <v>358</v>
      </c>
      <c r="B240" s="175"/>
      <c r="C240" s="191"/>
      <c r="D240" s="175">
        <f>SUM(C238:C239)</f>
        <v>28163000.59999999</v>
      </c>
      <c r="E240" s="175"/>
    </row>
    <row r="241" spans="1:5" ht="14" x14ac:dyDescent="0.3">
      <c r="A241" s="173"/>
      <c r="B241" s="175"/>
      <c r="C241" s="191"/>
      <c r="D241" s="175"/>
      <c r="E241" s="175"/>
    </row>
    <row r="242" spans="1:5" ht="14" x14ac:dyDescent="0.3">
      <c r="A242" s="173" t="s">
        <v>359</v>
      </c>
      <c r="B242" s="175"/>
      <c r="C242" s="191"/>
      <c r="D242" s="175">
        <f>D221+D229+D236+D240</f>
        <v>1816936302.0799997</v>
      </c>
      <c r="E242" s="175"/>
    </row>
    <row r="243" spans="1:5" ht="14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360040428.80000001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105658182.33000001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19168319.300000019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427028.46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6544491.21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382155.95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453883967.44999999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11820611.220000001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4036565.1000000006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609329074.74000001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9947257.2699999996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113543945.94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8490574.4900000002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757168028.75999999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316390940.33000004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440777088.42999995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6910849.9499999993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6910849.9499999993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901571905.82999992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3326550.34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791620.42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3768327.41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7886498.1699999999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171012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171012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961341.8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961341.8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961341.8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892553053.8599999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901571905.82999992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901571905.82999992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1265496001.22</v>
      </c>
      <c r="D359" s="175"/>
      <c r="E359" s="175"/>
    </row>
    <row r="360" spans="1:6" ht="12.65" customHeight="1" x14ac:dyDescent="0.3">
      <c r="A360" s="173" t="s">
        <v>429</v>
      </c>
      <c r="B360" s="172" t="s">
        <v>256</v>
      </c>
      <c r="C360" s="189">
        <v>1199024535.9000001</v>
      </c>
      <c r="D360" s="175"/>
      <c r="E360" s="17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2464520537.1199999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23368684.439999998</v>
      </c>
      <c r="D363" s="175"/>
      <c r="E363" s="257"/>
    </row>
    <row r="364" spans="1:6" ht="12.65" customHeight="1" x14ac:dyDescent="0.3">
      <c r="A364" s="173" t="s">
        <v>432</v>
      </c>
      <c r="B364" s="172" t="s">
        <v>256</v>
      </c>
      <c r="C364" s="189">
        <v>1750434441.78</v>
      </c>
      <c r="D364" s="175"/>
      <c r="E364" s="175"/>
    </row>
    <row r="365" spans="1:6" ht="12.65" customHeight="1" x14ac:dyDescent="0.3">
      <c r="A365" s="173" t="s">
        <v>433</v>
      </c>
      <c r="B365" s="172" t="s">
        <v>256</v>
      </c>
      <c r="C365" s="189">
        <v>43133175.859999999</v>
      </c>
      <c r="D365" s="175"/>
      <c r="E365" s="17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1816936302.0799999</v>
      </c>
      <c r="E367" s="175"/>
      <c r="F367" s="180">
        <f>D367-D242</f>
        <v>0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647584235.03999996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20803995.41</v>
      </c>
      <c r="D370" s="175"/>
      <c r="E370" s="17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20803995.41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668388230.44999993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2" t="s">
        <v>1286</v>
      </c>
      <c r="G377" s="180" t="s">
        <v>1289</v>
      </c>
    </row>
    <row r="378" spans="1:7" ht="12.65" customHeight="1" x14ac:dyDescent="0.3">
      <c r="A378" s="173" t="s">
        <v>442</v>
      </c>
      <c r="B378" s="172" t="s">
        <v>256</v>
      </c>
      <c r="C378" s="189">
        <v>259451044.95000005</v>
      </c>
      <c r="D378" s="175"/>
      <c r="E378" s="175"/>
      <c r="F378" s="349">
        <f>ROUNDDOWN(C378-CE61,0)</f>
        <v>-1</v>
      </c>
    </row>
    <row r="379" spans="1:7" ht="12.65" customHeight="1" x14ac:dyDescent="0.3">
      <c r="A379" s="173" t="s">
        <v>3</v>
      </c>
      <c r="B379" s="172" t="s">
        <v>256</v>
      </c>
      <c r="C379" s="189">
        <v>53284759.480000012</v>
      </c>
      <c r="D379" s="175"/>
      <c r="E379" s="175"/>
      <c r="F379" s="349">
        <f t="shared" ref="F379:F385" si="13">ROUNDDOWN(C379-CE62,0)</f>
        <v>0</v>
      </c>
      <c r="G379" s="180">
        <f>C379-D173</f>
        <v>0</v>
      </c>
    </row>
    <row r="380" spans="1:7" ht="12.65" customHeight="1" x14ac:dyDescent="0.3">
      <c r="A380" s="173" t="s">
        <v>236</v>
      </c>
      <c r="B380" s="172" t="s">
        <v>256</v>
      </c>
      <c r="C380" s="189">
        <v>20093999.219999999</v>
      </c>
      <c r="D380" s="175"/>
      <c r="E380" s="175"/>
      <c r="F380" s="349">
        <f t="shared" si="13"/>
        <v>0</v>
      </c>
    </row>
    <row r="381" spans="1:7" ht="12.65" customHeight="1" x14ac:dyDescent="0.3">
      <c r="A381" s="173" t="s">
        <v>443</v>
      </c>
      <c r="B381" s="172" t="s">
        <v>256</v>
      </c>
      <c r="C381" s="189">
        <v>76218975.760000005</v>
      </c>
      <c r="D381" s="175"/>
      <c r="E381" s="175"/>
      <c r="F381" s="349">
        <f t="shared" si="13"/>
        <v>-100</v>
      </c>
    </row>
    <row r="382" spans="1:7" ht="12.65" customHeight="1" x14ac:dyDescent="0.3">
      <c r="A382" s="173" t="s">
        <v>444</v>
      </c>
      <c r="B382" s="172" t="s">
        <v>256</v>
      </c>
      <c r="C382" s="189">
        <v>2256722.5500000007</v>
      </c>
      <c r="D382" s="175"/>
      <c r="E382" s="175"/>
      <c r="F382" s="349">
        <f t="shared" si="13"/>
        <v>0</v>
      </c>
    </row>
    <row r="383" spans="1:7" ht="12.65" customHeight="1" x14ac:dyDescent="0.3">
      <c r="A383" s="173" t="s">
        <v>445</v>
      </c>
      <c r="B383" s="172" t="s">
        <v>256</v>
      </c>
      <c r="C383" s="189">
        <v>157946573.24999994</v>
      </c>
      <c r="D383" s="175"/>
      <c r="E383" s="175"/>
      <c r="F383" s="349">
        <f t="shared" si="13"/>
        <v>0</v>
      </c>
    </row>
    <row r="384" spans="1:7" ht="12.65" customHeight="1" x14ac:dyDescent="0.3">
      <c r="A384" s="173" t="s">
        <v>6</v>
      </c>
      <c r="B384" s="172" t="s">
        <v>256</v>
      </c>
      <c r="C384" s="189">
        <v>27068996.780000001</v>
      </c>
      <c r="D384" s="175"/>
      <c r="E384" s="175"/>
      <c r="F384" s="349">
        <f t="shared" si="13"/>
        <v>1</v>
      </c>
    </row>
    <row r="385" spans="1:7" ht="12.65" customHeight="1" x14ac:dyDescent="0.3">
      <c r="A385" s="173" t="s">
        <v>446</v>
      </c>
      <c r="B385" s="172" t="s">
        <v>256</v>
      </c>
      <c r="C385" s="189">
        <v>8404308.1900000013</v>
      </c>
      <c r="D385" s="175"/>
      <c r="E385" s="175"/>
      <c r="F385" s="349">
        <f t="shared" si="13"/>
        <v>0</v>
      </c>
      <c r="G385" s="180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8366644.4100000001</v>
      </c>
      <c r="D386" s="175"/>
      <c r="E386" s="175"/>
      <c r="F386" s="349">
        <f>ROUNDDOWN(SUM(C386:C389)-CE69,0)</f>
        <v>0</v>
      </c>
      <c r="G386" s="180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5533460.2299999995</v>
      </c>
      <c r="D387" s="175"/>
      <c r="E387" s="175"/>
      <c r="G387" s="180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12983550.479999997</v>
      </c>
      <c r="D388" s="175"/>
      <c r="E388" s="175"/>
      <c r="G388" s="180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22909558.939999994</v>
      </c>
      <c r="D389" s="175"/>
      <c r="E389" s="175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654518594.24000001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13869636.209999919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 x14ac:dyDescent="0.3">
      <c r="A393" s="173" t="s">
        <v>455</v>
      </c>
      <c r="B393" s="175"/>
      <c r="C393" s="191"/>
      <c r="D393" s="195">
        <f>D391+C392</f>
        <v>13869636.209999919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13869636.209999919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  <c r="D398" s="180">
        <v>13869636.209999913</v>
      </c>
      <c r="E398" s="180" t="s">
        <v>1290</v>
      </c>
    </row>
    <row r="399" spans="1:7" ht="12.65" customHeight="1" x14ac:dyDescent="0.3">
      <c r="A399" s="179"/>
      <c r="B399" s="179"/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Good Samaritan Hospital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20439</v>
      </c>
      <c r="C414" s="194">
        <f>E138</f>
        <v>20439</v>
      </c>
      <c r="D414" s="179"/>
    </row>
    <row r="415" spans="1:5" ht="12.65" customHeight="1" x14ac:dyDescent="0.3">
      <c r="A415" s="179" t="s">
        <v>464</v>
      </c>
      <c r="B415" s="179">
        <f>D111</f>
        <v>117753</v>
      </c>
      <c r="C415" s="179">
        <f>E139</f>
        <v>117753</v>
      </c>
      <c r="D415" s="194">
        <f>SUM(C59:H59)+N59</f>
        <v>111556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2382</v>
      </c>
    </row>
    <row r="424" spans="1:7" ht="12.65" customHeight="1" x14ac:dyDescent="0.3">
      <c r="A424" s="179" t="s">
        <v>1244</v>
      </c>
      <c r="B424" s="179">
        <f>D114</f>
        <v>3452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259451044.95000005</v>
      </c>
      <c r="C427" s="179">
        <f t="shared" ref="C427:C434" si="15">CE61</f>
        <v>259451045.95000005</v>
      </c>
      <c r="D427" s="179"/>
    </row>
    <row r="428" spans="1:7" ht="12.65" customHeight="1" x14ac:dyDescent="0.3">
      <c r="A428" s="179" t="s">
        <v>3</v>
      </c>
      <c r="B428" s="179">
        <f t="shared" si="14"/>
        <v>53284759.480000012</v>
      </c>
      <c r="C428" s="179">
        <f t="shared" si="15"/>
        <v>53284760</v>
      </c>
      <c r="D428" s="179">
        <f>D173</f>
        <v>53284759.479999997</v>
      </c>
    </row>
    <row r="429" spans="1:7" ht="12.65" customHeight="1" x14ac:dyDescent="0.3">
      <c r="A429" s="179" t="s">
        <v>236</v>
      </c>
      <c r="B429" s="179">
        <f t="shared" si="14"/>
        <v>20093999.219999999</v>
      </c>
      <c r="C429" s="179">
        <f t="shared" si="15"/>
        <v>20093999.219999999</v>
      </c>
      <c r="D429" s="179"/>
    </row>
    <row r="430" spans="1:7" ht="12.65" customHeight="1" x14ac:dyDescent="0.3">
      <c r="A430" s="179" t="s">
        <v>237</v>
      </c>
      <c r="B430" s="179">
        <f t="shared" si="14"/>
        <v>76218975.760000005</v>
      </c>
      <c r="C430" s="179">
        <f t="shared" si="15"/>
        <v>76219075.760000005</v>
      </c>
      <c r="D430" s="179"/>
    </row>
    <row r="431" spans="1:7" ht="12.65" customHeight="1" x14ac:dyDescent="0.3">
      <c r="A431" s="179" t="s">
        <v>444</v>
      </c>
      <c r="B431" s="179">
        <f t="shared" si="14"/>
        <v>2256722.5500000007</v>
      </c>
      <c r="C431" s="179">
        <f t="shared" si="15"/>
        <v>2256722.5500000007</v>
      </c>
      <c r="D431" s="179"/>
    </row>
    <row r="432" spans="1:7" ht="12.65" customHeight="1" x14ac:dyDescent="0.3">
      <c r="A432" s="179" t="s">
        <v>445</v>
      </c>
      <c r="B432" s="179">
        <f t="shared" si="14"/>
        <v>157946573.24999994</v>
      </c>
      <c r="C432" s="179">
        <f t="shared" si="15"/>
        <v>157946573.24999994</v>
      </c>
      <c r="D432" s="179"/>
    </row>
    <row r="433" spans="1:7" ht="12.65" customHeight="1" x14ac:dyDescent="0.3">
      <c r="A433" s="179" t="s">
        <v>6</v>
      </c>
      <c r="B433" s="179">
        <f t="shared" si="14"/>
        <v>27068996.780000001</v>
      </c>
      <c r="C433" s="179">
        <f t="shared" si="15"/>
        <v>27068995</v>
      </c>
      <c r="D433" s="179">
        <f>C217</f>
        <v>27951528.359999973</v>
      </c>
    </row>
    <row r="434" spans="1:7" ht="12.65" customHeight="1" x14ac:dyDescent="0.3">
      <c r="A434" s="179" t="s">
        <v>474</v>
      </c>
      <c r="B434" s="179">
        <f t="shared" si="14"/>
        <v>8404308.1900000013</v>
      </c>
      <c r="C434" s="179">
        <f t="shared" si="15"/>
        <v>8404308.1900000013</v>
      </c>
      <c r="D434" s="179">
        <f>D177</f>
        <v>8404308.1899999995</v>
      </c>
    </row>
    <row r="435" spans="1:7" ht="12.65" customHeight="1" x14ac:dyDescent="0.3">
      <c r="A435" s="179" t="s">
        <v>447</v>
      </c>
      <c r="B435" s="179">
        <f t="shared" si="14"/>
        <v>8366644.4100000001</v>
      </c>
      <c r="C435" s="179"/>
      <c r="D435" s="179">
        <f>D181</f>
        <v>8366644.4100000001</v>
      </c>
    </row>
    <row r="436" spans="1:7" ht="12.65" customHeight="1" x14ac:dyDescent="0.3">
      <c r="A436" s="179" t="s">
        <v>475</v>
      </c>
      <c r="B436" s="179">
        <f t="shared" si="14"/>
        <v>5533460.2299999995</v>
      </c>
      <c r="C436" s="179"/>
      <c r="D436" s="179">
        <f>D186</f>
        <v>5533460.2299999995</v>
      </c>
    </row>
    <row r="437" spans="1:7" ht="12.65" customHeight="1" x14ac:dyDescent="0.3">
      <c r="A437" s="194" t="s">
        <v>449</v>
      </c>
      <c r="B437" s="194">
        <f t="shared" si="14"/>
        <v>12983550.479999997</v>
      </c>
      <c r="C437" s="194"/>
      <c r="D437" s="194">
        <f>D190</f>
        <v>12983550.479999997</v>
      </c>
    </row>
    <row r="438" spans="1:7" ht="12.65" customHeight="1" x14ac:dyDescent="0.3">
      <c r="A438" s="194" t="s">
        <v>476</v>
      </c>
      <c r="B438" s="194">
        <f>C386+C387+C388</f>
        <v>26883655.119999997</v>
      </c>
      <c r="C438" s="194">
        <f>CD69</f>
        <v>26883655.119999997</v>
      </c>
      <c r="D438" s="194">
        <f>D181+D186+D190</f>
        <v>26883655.119999997</v>
      </c>
    </row>
    <row r="439" spans="1:7" ht="12.65" customHeight="1" x14ac:dyDescent="0.3">
      <c r="A439" s="179" t="s">
        <v>451</v>
      </c>
      <c r="B439" s="194">
        <f>C389</f>
        <v>22909558.939999994</v>
      </c>
      <c r="C439" s="194">
        <f>SUM(C69:CC69)</f>
        <v>22909558.940000001</v>
      </c>
      <c r="D439" s="179"/>
    </row>
    <row r="440" spans="1:7" ht="12.65" customHeight="1" x14ac:dyDescent="0.3">
      <c r="A440" s="179" t="s">
        <v>477</v>
      </c>
      <c r="B440" s="194">
        <f>B438+B439</f>
        <v>49793214.059999987</v>
      </c>
      <c r="C440" s="194">
        <f>CE69</f>
        <v>49793214.060000002</v>
      </c>
      <c r="D440" s="179"/>
    </row>
    <row r="441" spans="1:7" ht="12.65" customHeight="1" x14ac:dyDescent="0.3">
      <c r="A441" s="179" t="s">
        <v>478</v>
      </c>
      <c r="B441" s="179">
        <f>D390</f>
        <v>654518594.24000001</v>
      </c>
      <c r="C441" s="179">
        <f>SUM(C427:C437)+C440</f>
        <v>654518693.98000002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23368684.43999999</v>
      </c>
      <c r="C444" s="179">
        <f>C363</f>
        <v>23368684.439999998</v>
      </c>
      <c r="D444" s="179"/>
    </row>
    <row r="445" spans="1:7" ht="12.65" customHeight="1" x14ac:dyDescent="0.3">
      <c r="A445" s="179" t="s">
        <v>343</v>
      </c>
      <c r="B445" s="179">
        <f>D229</f>
        <v>1722271441.1799998</v>
      </c>
      <c r="C445" s="179">
        <f>C364</f>
        <v>1750434441.78</v>
      </c>
      <c r="D445" s="179"/>
    </row>
    <row r="446" spans="1:7" ht="12.65" customHeight="1" x14ac:dyDescent="0.3">
      <c r="A446" s="179" t="s">
        <v>351</v>
      </c>
      <c r="B446" s="179">
        <f>D236</f>
        <v>43133175.859999999</v>
      </c>
      <c r="C446" s="179">
        <f>C365</f>
        <v>43133175.859999999</v>
      </c>
      <c r="D446" s="179"/>
    </row>
    <row r="447" spans="1:7" ht="12.65" customHeight="1" x14ac:dyDescent="0.3">
      <c r="A447" s="179" t="s">
        <v>356</v>
      </c>
      <c r="B447" s="179">
        <f>D240</f>
        <v>28163000.59999999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1816936302.0799997</v>
      </c>
      <c r="C448" s="179">
        <f>D367</f>
        <v>1816936302.0799999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11144</v>
      </c>
    </row>
    <row r="454" spans="1:7" ht="12.65" customHeight="1" x14ac:dyDescent="0.3">
      <c r="A454" s="179" t="s">
        <v>168</v>
      </c>
      <c r="B454" s="179">
        <f>C233</f>
        <v>22147434.829646148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20985741.030353852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20803995.41</v>
      </c>
      <c r="C458" s="194">
        <f>CE70</f>
        <v>20803995.41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1265496001.22</v>
      </c>
      <c r="C463" s="194">
        <f>CE73</f>
        <v>1265496001.22</v>
      </c>
      <c r="D463" s="194">
        <f>E141+E147+E153</f>
        <v>1265496001.2200007</v>
      </c>
    </row>
    <row r="464" spans="1:7" ht="12.65" customHeight="1" x14ac:dyDescent="0.3">
      <c r="A464" s="179" t="s">
        <v>246</v>
      </c>
      <c r="B464" s="194">
        <f>C360</f>
        <v>1199024535.9000001</v>
      </c>
      <c r="C464" s="194">
        <f>CE74</f>
        <v>1199024535.8999999</v>
      </c>
      <c r="D464" s="194">
        <f>E142+E148+E154</f>
        <v>1199024535.9000001</v>
      </c>
    </row>
    <row r="465" spans="1:7" ht="12.65" customHeight="1" x14ac:dyDescent="0.3">
      <c r="A465" s="179" t="s">
        <v>247</v>
      </c>
      <c r="B465" s="194">
        <f>D361</f>
        <v>2464520537.1199999</v>
      </c>
      <c r="C465" s="194">
        <f>CE75</f>
        <v>2464520537.1199999</v>
      </c>
      <c r="D465" s="194">
        <f>D463+D464</f>
        <v>2464520537.1200008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11820611.220000001</v>
      </c>
      <c r="C468" s="179">
        <f>E195</f>
        <v>11820611.219999999</v>
      </c>
      <c r="D468" s="179"/>
    </row>
    <row r="469" spans="1:7" ht="12.65" customHeight="1" x14ac:dyDescent="0.3">
      <c r="A469" s="179" t="s">
        <v>333</v>
      </c>
      <c r="B469" s="179">
        <f t="shared" si="16"/>
        <v>4036565.1000000006</v>
      </c>
      <c r="C469" s="179">
        <f>E196</f>
        <v>4036565.1</v>
      </c>
      <c r="D469" s="179"/>
    </row>
    <row r="470" spans="1:7" ht="12.65" customHeight="1" x14ac:dyDescent="0.3">
      <c r="A470" s="179" t="s">
        <v>334</v>
      </c>
      <c r="B470" s="179">
        <f t="shared" si="16"/>
        <v>609329074.74000001</v>
      </c>
      <c r="C470" s="179">
        <f>E197</f>
        <v>609329074.74000001</v>
      </c>
      <c r="D470" s="179"/>
    </row>
    <row r="471" spans="1:7" ht="12.65" customHeight="1" x14ac:dyDescent="0.3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6"/>
        <v>9947257.2699999996</v>
      </c>
      <c r="C472" s="179">
        <f>E199</f>
        <v>9947257.2699999996</v>
      </c>
      <c r="D472" s="179"/>
    </row>
    <row r="473" spans="1:7" ht="12.65" customHeight="1" x14ac:dyDescent="0.3">
      <c r="A473" s="179" t="s">
        <v>495</v>
      </c>
      <c r="B473" s="179">
        <f t="shared" si="16"/>
        <v>113543945.94</v>
      </c>
      <c r="C473" s="179">
        <f>SUM(E200:E201)</f>
        <v>113543945.93999998</v>
      </c>
      <c r="D473" s="179"/>
    </row>
    <row r="474" spans="1:7" ht="12.65" customHeight="1" x14ac:dyDescent="0.3">
      <c r="A474" s="179" t="s">
        <v>339</v>
      </c>
      <c r="B474" s="179">
        <f t="shared" si="16"/>
        <v>8490574.4900000002</v>
      </c>
      <c r="C474" s="179">
        <f>E202</f>
        <v>8490574.4900000002</v>
      </c>
      <c r="D474" s="179"/>
    </row>
    <row r="475" spans="1:7" ht="12.65" customHeight="1" x14ac:dyDescent="0.3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757168028.75999999</v>
      </c>
      <c r="C476" s="179">
        <f>E204</f>
        <v>757168028.75999999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316390940.33000004</v>
      </c>
      <c r="C478" s="179">
        <f>E217</f>
        <v>316390940.32999992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901571905.82999992</v>
      </c>
    </row>
    <row r="482" spans="1:12" ht="12.65" customHeight="1" x14ac:dyDescent="0.3">
      <c r="A482" s="180" t="s">
        <v>499</v>
      </c>
      <c r="C482" s="180">
        <f>D339</f>
        <v>901571905.82999992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081</v>
      </c>
      <c r="B493" s="261" t="str">
        <f>RIGHT('Prior Year 2020'!C82,4)</f>
        <v>2020</v>
      </c>
      <c r="C493" s="261" t="str">
        <f>RIGHT(C82,4)</f>
        <v>2021</v>
      </c>
      <c r="D493" s="261" t="str">
        <f>RIGHT('Prior Year 2020'!C82,4)</f>
        <v>2020</v>
      </c>
      <c r="E493" s="261" t="str">
        <f>RIGHT(C82,4)</f>
        <v>2021</v>
      </c>
      <c r="F493" s="261" t="str">
        <f>RIGHT('Prior Year 2020'!C82,4)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 2020'!C71</f>
        <v>46096334.940000005</v>
      </c>
      <c r="C496" s="240">
        <f>C71</f>
        <v>55026505.389999993</v>
      </c>
      <c r="D496" s="240">
        <f>'Prior Year 2020'!C59</f>
        <v>38391</v>
      </c>
      <c r="E496" s="180">
        <f>C59</f>
        <v>41481</v>
      </c>
      <c r="F496" s="263">
        <f t="shared" ref="F496:G511" si="17">IF(B496=0,"",IF(D496=0,"",B496/D496))</f>
        <v>1200.7068047198563</v>
      </c>
      <c r="G496" s="264">
        <f t="shared" si="17"/>
        <v>1326.5472237892045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 2020'!D71</f>
        <v>18086558.100000001</v>
      </c>
      <c r="C497" s="240">
        <f>D71</f>
        <v>24727315.979999997</v>
      </c>
      <c r="D497" s="240">
        <f>'Prior Year 2020'!D59</f>
        <v>17344</v>
      </c>
      <c r="E497" s="180">
        <f>D59</f>
        <v>24876</v>
      </c>
      <c r="F497" s="263">
        <f t="shared" si="17"/>
        <v>1042.8135435885611</v>
      </c>
      <c r="G497" s="263">
        <f t="shared" si="17"/>
        <v>994.02299324650255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 2020'!E71</f>
        <v>20882705.52</v>
      </c>
      <c r="C498" s="240">
        <f>E71</f>
        <v>24908452.660000004</v>
      </c>
      <c r="D498" s="240">
        <f>'Prior Year 2020'!E59</f>
        <v>23696</v>
      </c>
      <c r="E498" s="180">
        <f>E59</f>
        <v>29426</v>
      </c>
      <c r="F498" s="263">
        <f t="shared" si="17"/>
        <v>881.27555367994592</v>
      </c>
      <c r="G498" s="263">
        <f t="shared" si="17"/>
        <v>846.47769523550619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 2020'!F71</f>
        <v>5401456.5200000005</v>
      </c>
      <c r="C499" s="240">
        <f>F71</f>
        <v>5512845.3399999999</v>
      </c>
      <c r="D499" s="240">
        <f>'Prior Year 2020'!F59</f>
        <v>3707</v>
      </c>
      <c r="E499" s="180">
        <f>F59</f>
        <v>3779</v>
      </c>
      <c r="F499" s="263">
        <f t="shared" si="17"/>
        <v>1457.0964445643378</v>
      </c>
      <c r="G499" s="263">
        <f t="shared" si="17"/>
        <v>1458.8106218576343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 2020'!G71</f>
        <v>9035642.8599999994</v>
      </c>
      <c r="C500" s="240">
        <f>G71</f>
        <v>8538097.1100000013</v>
      </c>
      <c r="D500" s="240">
        <f>'Prior Year 2020'!G59</f>
        <v>13490</v>
      </c>
      <c r="E500" s="180">
        <f>G59</f>
        <v>11994</v>
      </c>
      <c r="F500" s="263">
        <f t="shared" si="17"/>
        <v>669.80302891030385</v>
      </c>
      <c r="G500" s="263">
        <f t="shared" si="17"/>
        <v>711.86402451225626</v>
      </c>
      <c r="H500" s="265" t="str">
        <f t="shared" si="18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 2020'!H71</f>
        <v>500927.35000000003</v>
      </c>
      <c r="C501" s="240">
        <f>H71</f>
        <v>108846.27999999991</v>
      </c>
      <c r="D501" s="240">
        <f>'Prior Year 2020'!H59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 2020'!I71</f>
        <v>0</v>
      </c>
      <c r="C502" s="240">
        <f>I71</f>
        <v>0</v>
      </c>
      <c r="D502" s="240">
        <f>'Prior Year 2020'!I59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 2020'!J71</f>
        <v>0</v>
      </c>
      <c r="C503" s="240">
        <f>J71</f>
        <v>0</v>
      </c>
      <c r="D503" s="240">
        <f>'Prior Year 2020'!J59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 2020'!K71</f>
        <v>0</v>
      </c>
      <c r="C504" s="240">
        <f>K71</f>
        <v>0</v>
      </c>
      <c r="D504" s="240">
        <f>'Prior Year 2020'!K59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 2020'!L71</f>
        <v>0</v>
      </c>
      <c r="C505" s="240">
        <f>L71</f>
        <v>0</v>
      </c>
      <c r="D505" s="240">
        <f>'Prior Year 2020'!L59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 2020'!M71</f>
        <v>0</v>
      </c>
      <c r="C506" s="240">
        <f>M71</f>
        <v>0</v>
      </c>
      <c r="D506" s="240">
        <f>'Prior Year 2020'!M59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2020'!N59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 2020'!O71</f>
        <v>9285069.8500000015</v>
      </c>
      <c r="C508" s="240">
        <f>O71</f>
        <v>10044534.15</v>
      </c>
      <c r="D508" s="240">
        <f>'Prior Year 2020'!O59</f>
        <v>1442</v>
      </c>
      <c r="E508" s="180">
        <f>O59</f>
        <v>2333</v>
      </c>
      <c r="F508" s="263">
        <f t="shared" si="17"/>
        <v>6439.022087378642</v>
      </c>
      <c r="G508" s="263">
        <f t="shared" si="17"/>
        <v>4305.4154093441921</v>
      </c>
      <c r="H508" s="265">
        <f t="shared" si="18"/>
        <v>-0.33135570108023216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 2020'!P71</f>
        <v>34255647.740000002</v>
      </c>
      <c r="C509" s="240">
        <f>P71</f>
        <v>33628274.789999999</v>
      </c>
      <c r="D509" s="240">
        <f>'Prior Year 2020'!P59</f>
        <v>1269010</v>
      </c>
      <c r="E509" s="180">
        <f>P59</f>
        <v>1264034.9999999998</v>
      </c>
      <c r="F509" s="263">
        <f t="shared" si="17"/>
        <v>26.99399353826999</v>
      </c>
      <c r="G509" s="263">
        <f t="shared" si="17"/>
        <v>26.603911117967467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 2020'!Q71</f>
        <v>0</v>
      </c>
      <c r="C510" s="240">
        <f>Q71</f>
        <v>0</v>
      </c>
      <c r="D510" s="240">
        <f>'Prior Year 2020'!Q59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 2020'!R71</f>
        <v>9439272.25</v>
      </c>
      <c r="C511" s="240">
        <f>R71</f>
        <v>8398443.8200000003</v>
      </c>
      <c r="D511" s="240">
        <f>'Prior Year 2020'!R59</f>
        <v>72</v>
      </c>
      <c r="E511" s="180">
        <f>R59</f>
        <v>0</v>
      </c>
      <c r="F511" s="263">
        <f t="shared" si="17"/>
        <v>131101.00347222222</v>
      </c>
      <c r="G511" s="263" t="str">
        <f t="shared" si="17"/>
        <v/>
      </c>
      <c r="H511" s="265" t="str">
        <f t="shared" si="18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 2020'!S71</f>
        <v>3059897.0399999996</v>
      </c>
      <c r="C512" s="240">
        <f>S71</f>
        <v>2945189.94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 2020'!T71</f>
        <v>1238504.24</v>
      </c>
      <c r="C513" s="240">
        <f>T71</f>
        <v>1243004.8399999999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 2020'!U71</f>
        <v>10794104.33</v>
      </c>
      <c r="C514" s="240">
        <f>U71</f>
        <v>12962736.93</v>
      </c>
      <c r="D514" s="240">
        <f>'Prior Year 2020'!U59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 2020'!V71</f>
        <v>6975.51</v>
      </c>
      <c r="C515" s="240">
        <f>V71</f>
        <v>6827.83</v>
      </c>
      <c r="D515" s="240">
        <f>'Prior Year 2020'!V59</f>
        <v>0</v>
      </c>
      <c r="E515" s="180">
        <f>V59</f>
        <v>34692</v>
      </c>
      <c r="F515" s="263" t="str">
        <f t="shared" si="19"/>
        <v/>
      </c>
      <c r="G515" s="263">
        <f t="shared" si="19"/>
        <v>0.19681280986971059</v>
      </c>
      <c r="H515" s="265" t="str">
        <f t="shared" si="18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 2020'!W71</f>
        <v>3601030.06</v>
      </c>
      <c r="C516" s="240">
        <f>W71</f>
        <v>4822861.88</v>
      </c>
      <c r="D516" s="240">
        <f>'Prior Year 2020'!W59</f>
        <v>0</v>
      </c>
      <c r="E516" s="180">
        <f>W59</f>
        <v>237086.44</v>
      </c>
      <c r="F516" s="263" t="str">
        <f t="shared" si="19"/>
        <v/>
      </c>
      <c r="G516" s="263">
        <f t="shared" si="19"/>
        <v>20.342208858507469</v>
      </c>
      <c r="H516" s="265" t="str">
        <f t="shared" si="18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 2020'!X71</f>
        <v>2145977.02</v>
      </c>
      <c r="C517" s="240">
        <f>X71</f>
        <v>2292206.09</v>
      </c>
      <c r="D517" s="240">
        <f>'Prior Year 2020'!X59</f>
        <v>0</v>
      </c>
      <c r="E517" s="180">
        <f>X59</f>
        <v>233484.51</v>
      </c>
      <c r="F517" s="263" t="str">
        <f t="shared" si="19"/>
        <v/>
      </c>
      <c r="G517" s="263">
        <f t="shared" si="19"/>
        <v>9.8173797054031535</v>
      </c>
      <c r="H517" s="265" t="str">
        <f t="shared" si="18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 2020'!Y71</f>
        <v>6674331.0099999998</v>
      </c>
      <c r="C518" s="240">
        <f>Y71</f>
        <v>8658128.8699999992</v>
      </c>
      <c r="D518" s="240">
        <f>'Prior Year 2020'!Y59</f>
        <v>0</v>
      </c>
      <c r="E518" s="180">
        <f>Y59</f>
        <v>119755.45000000001</v>
      </c>
      <c r="F518" s="263" t="str">
        <f t="shared" si="19"/>
        <v/>
      </c>
      <c r="G518" s="263">
        <f t="shared" si="19"/>
        <v>72.298412055568235</v>
      </c>
      <c r="H518" s="265" t="str">
        <f t="shared" si="18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 2020'!Z71</f>
        <v>2555912.4800000004</v>
      </c>
      <c r="C519" s="240">
        <f>Z71</f>
        <v>3035416.77</v>
      </c>
      <c r="D519" s="240">
        <f>'Prior Year 2020'!Z59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 2020'!AA71</f>
        <v>1003162.4400000001</v>
      </c>
      <c r="C520" s="240">
        <f>AA71</f>
        <v>970950.23999999976</v>
      </c>
      <c r="D520" s="240">
        <f>'Prior Year 2020'!AA59</f>
        <v>0</v>
      </c>
      <c r="E520" s="180">
        <f>AA59</f>
        <v>28679.670000000006</v>
      </c>
      <c r="F520" s="263" t="str">
        <f t="shared" si="19"/>
        <v/>
      </c>
      <c r="G520" s="263">
        <f t="shared" si="19"/>
        <v>33.855000423645023</v>
      </c>
      <c r="H520" s="265" t="str">
        <f t="shared" si="18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 2020'!AB71</f>
        <v>26042741.330000002</v>
      </c>
      <c r="C521" s="240">
        <f>AB71</f>
        <v>30414988.500000004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 2020'!AC71</f>
        <v>4324176.1899999985</v>
      </c>
      <c r="C522" s="240">
        <f>AC71</f>
        <v>6019713.7000000002</v>
      </c>
      <c r="D522" s="240">
        <f>'Prior Year 2020'!AC59</f>
        <v>121174.14</v>
      </c>
      <c r="E522" s="180">
        <f>AC59</f>
        <v>149905.21</v>
      </c>
      <c r="F522" s="263">
        <f t="shared" si="19"/>
        <v>35.685635482950396</v>
      </c>
      <c r="G522" s="263">
        <f t="shared" si="19"/>
        <v>40.156801087834111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 2020'!AD71</f>
        <v>2697085.36</v>
      </c>
      <c r="C523" s="240">
        <f>AD71</f>
        <v>3377370.07</v>
      </c>
      <c r="D523" s="240">
        <f>'Prior Year 2020'!AD59</f>
        <v>0</v>
      </c>
      <c r="E523" s="180">
        <f>AD59</f>
        <v>1.1386986299810003E-2</v>
      </c>
      <c r="F523" s="263" t="str">
        <f t="shared" si="19"/>
        <v/>
      </c>
      <c r="G523" s="263">
        <f t="shared" si="19"/>
        <v>296599115.96243447</v>
      </c>
      <c r="H523" s="265" t="str">
        <f t="shared" si="18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 2020'!AE71</f>
        <v>4157882.0000000005</v>
      </c>
      <c r="C524" s="240">
        <f>AE71</f>
        <v>3887352.01</v>
      </c>
      <c r="D524" s="240">
        <f>'Prior Year 2020'!AE59</f>
        <v>154518</v>
      </c>
      <c r="E524" s="180">
        <f>AE59</f>
        <v>143284</v>
      </c>
      <c r="F524" s="263">
        <f t="shared" si="19"/>
        <v>26.908722608369253</v>
      </c>
      <c r="G524" s="263">
        <f t="shared" si="19"/>
        <v>27.130398439462883</v>
      </c>
      <c r="H524" s="265" t="str">
        <f t="shared" si="18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 2020'!AF71</f>
        <v>0</v>
      </c>
      <c r="C525" s="240">
        <f>AF71</f>
        <v>0</v>
      </c>
      <c r="D525" s="240">
        <f>'Prior Year 2020'!AF59</f>
        <v>0</v>
      </c>
      <c r="E525" s="180">
        <f>AF59</f>
        <v>1.1386986299810003E-2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 2020'!AG71</f>
        <v>41124727.059999995</v>
      </c>
      <c r="C526" s="240">
        <f>AG71</f>
        <v>54158703.239999995</v>
      </c>
      <c r="D526" s="240">
        <f>'Prior Year 2020'!AG59</f>
        <v>64568</v>
      </c>
      <c r="E526" s="180">
        <f>AG59</f>
        <v>1.1386986299810003E-2</v>
      </c>
      <c r="F526" s="263">
        <f t="shared" si="19"/>
        <v>636.92118479742282</v>
      </c>
      <c r="G526" s="263">
        <f t="shared" si="19"/>
        <v>4756192886.69063</v>
      </c>
      <c r="H526" s="265">
        <f t="shared" si="18"/>
        <v>7467473.7837181296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 2020'!AH71</f>
        <v>19726.03</v>
      </c>
      <c r="C527" s="240">
        <f>AH71</f>
        <v>12804.92</v>
      </c>
      <c r="D527" s="240">
        <f>'Prior Year 2020'!AH59</f>
        <v>0</v>
      </c>
      <c r="E527" s="180">
        <f>AH59</f>
        <v>1.1386986299810003E-2</v>
      </c>
      <c r="F527" s="263" t="str">
        <f t="shared" si="19"/>
        <v/>
      </c>
      <c r="G527" s="263">
        <f t="shared" si="19"/>
        <v>1124522.297898405</v>
      </c>
      <c r="H527" s="265" t="str">
        <f t="shared" si="18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 2020'!AI71</f>
        <v>0</v>
      </c>
      <c r="C528" s="240">
        <f>AI71</f>
        <v>0</v>
      </c>
      <c r="D528" s="240">
        <f>'Prior Year 2020'!AI59</f>
        <v>0</v>
      </c>
      <c r="E528" s="180">
        <f>AI59</f>
        <v>1.1386986299810003E-2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 2020'!AJ71</f>
        <v>17716419.59</v>
      </c>
      <c r="C529" s="240">
        <f>AJ71</f>
        <v>19219335.82</v>
      </c>
      <c r="D529" s="240">
        <f>'Prior Year 2020'!AJ59</f>
        <v>0</v>
      </c>
      <c r="E529" s="180">
        <f>AJ59</f>
        <v>45951.3</v>
      </c>
      <c r="F529" s="263" t="str">
        <f t="shared" si="20"/>
        <v/>
      </c>
      <c r="G529" s="263">
        <f t="shared" si="20"/>
        <v>418.25445243116081</v>
      </c>
      <c r="H529" s="265" t="str">
        <f t="shared" si="18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 2020'!AK71</f>
        <v>1837813.1299999997</v>
      </c>
      <c r="C530" s="240">
        <f>AK71</f>
        <v>2292080.3600000003</v>
      </c>
      <c r="D530" s="240">
        <f>'Prior Year 2020'!AK59</f>
        <v>58701</v>
      </c>
      <c r="E530" s="180">
        <f>AK59</f>
        <v>79674</v>
      </c>
      <c r="F530" s="263">
        <f t="shared" si="20"/>
        <v>31.308037852847477</v>
      </c>
      <c r="G530" s="263">
        <f t="shared" si="20"/>
        <v>28.768235057860785</v>
      </c>
      <c r="H530" s="265" t="str">
        <f t="shared" si="18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 2020'!AL71</f>
        <v>0</v>
      </c>
      <c r="C531" s="240">
        <f>AL71</f>
        <v>0</v>
      </c>
      <c r="D531" s="240">
        <f>'Prior Year 2020'!AL59</f>
        <v>0</v>
      </c>
      <c r="E531" s="180">
        <f>AL59</f>
        <v>1.1386986299810003E-2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 2020'!AM71</f>
        <v>142222.36000000002</v>
      </c>
      <c r="C532" s="240">
        <f>AM71</f>
        <v>122715.56</v>
      </c>
      <c r="D532" s="240">
        <f>'Prior Year 2020'!AM59</f>
        <v>5611</v>
      </c>
      <c r="E532" s="180">
        <f>AM59</f>
        <v>1.1386986299810003E-2</v>
      </c>
      <c r="F532" s="263">
        <f t="shared" si="20"/>
        <v>25.347061129923368</v>
      </c>
      <c r="G532" s="263">
        <f t="shared" si="20"/>
        <v>10776825.120273268</v>
      </c>
      <c r="H532" s="265">
        <f t="shared" si="18"/>
        <v>425169.59729463985</v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 2020'!AN71</f>
        <v>0</v>
      </c>
      <c r="C533" s="240">
        <f>AN71</f>
        <v>0</v>
      </c>
      <c r="D533" s="240">
        <f>'Prior Year 2020'!AN59</f>
        <v>0</v>
      </c>
      <c r="E533" s="180">
        <f>AN59</f>
        <v>1.1386986299810003E-2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 2020'!AO71</f>
        <v>0</v>
      </c>
      <c r="C534" s="240">
        <f>AO71</f>
        <v>0</v>
      </c>
      <c r="D534" s="240">
        <f>'Prior Year 2020'!AO59</f>
        <v>0</v>
      </c>
      <c r="E534" s="180">
        <f>AO59</f>
        <v>1.1386986299810003E-2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 2020'!AP71</f>
        <v>21320355.309999999</v>
      </c>
      <c r="C535" s="240">
        <f>AP71</f>
        <v>23858225.969999999</v>
      </c>
      <c r="D535" s="240">
        <f>'Prior Year 2020'!AP59</f>
        <v>0</v>
      </c>
      <c r="E535" s="180">
        <f>AP59</f>
        <v>1.1386986299810003E-2</v>
      </c>
      <c r="F535" s="263" t="str">
        <f t="shared" si="20"/>
        <v/>
      </c>
      <c r="G535" s="263">
        <f t="shared" si="20"/>
        <v>2095218641.8629558</v>
      </c>
      <c r="H535" s="265" t="str">
        <f t="shared" si="18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 2020'!AQ71</f>
        <v>0</v>
      </c>
      <c r="C536" s="240">
        <f>AQ71</f>
        <v>0</v>
      </c>
      <c r="D536" s="240">
        <f>'Prior Year 2020'!AQ59</f>
        <v>0</v>
      </c>
      <c r="E536" s="180">
        <f>AQ59</f>
        <v>1.1386986299810003E-2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 2020'!AR71</f>
        <v>0</v>
      </c>
      <c r="C537" s="240">
        <f>AR71</f>
        <v>0</v>
      </c>
      <c r="D537" s="240">
        <f>'Prior Year 2020'!AR59</f>
        <v>0</v>
      </c>
      <c r="E537" s="180">
        <f>AR59</f>
        <v>1.1386986299810003E-2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 2020'!AS71</f>
        <v>0</v>
      </c>
      <c r="C538" s="240">
        <f>AS71</f>
        <v>0</v>
      </c>
      <c r="D538" s="240">
        <f>'Prior Year 2020'!AS59</f>
        <v>0</v>
      </c>
      <c r="E538" s="180">
        <f>AS59</f>
        <v>1.1386986299810003E-2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 2020'!AT71</f>
        <v>0</v>
      </c>
      <c r="C539" s="240">
        <f>AT71</f>
        <v>0</v>
      </c>
      <c r="D539" s="240">
        <f>'Prior Year 2020'!AT59</f>
        <v>0</v>
      </c>
      <c r="E539" s="180">
        <f>AT59</f>
        <v>1.1386986299810003E-2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 2020'!AU71</f>
        <v>0</v>
      </c>
      <c r="C540" s="240">
        <f>AU71</f>
        <v>0</v>
      </c>
      <c r="D540" s="240">
        <f>'Prior Year 2020'!AU59</f>
        <v>0</v>
      </c>
      <c r="E540" s="180">
        <f>AU59</f>
        <v>1.1386986299810003E-2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 2020'!AV71</f>
        <v>22509685.530000005</v>
      </c>
      <c r="C541" s="240">
        <f>AV71</f>
        <v>24131989.289999995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 2020'!AW71</f>
        <v>4938774.58</v>
      </c>
      <c r="C542" s="240">
        <f>AW71</f>
        <v>6194425.4299999997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 2020'!AX71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 2020'!AY71</f>
        <v>5507976.2599999998</v>
      </c>
      <c r="C544" s="240">
        <f>AY71</f>
        <v>5263102.3499999996</v>
      </c>
      <c r="D544" s="240">
        <f>'Prior Year 2020'!AY59</f>
        <v>322160</v>
      </c>
      <c r="E544" s="180">
        <f>AY59</f>
        <v>367688</v>
      </c>
      <c r="F544" s="263">
        <f t="shared" ref="F544:G550" si="21">IF(B544=0,"",IF(D544=0,"",B544/D544))</f>
        <v>17.097020921281349</v>
      </c>
      <c r="G544" s="263">
        <f t="shared" si="21"/>
        <v>14.31404438001784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 2020'!AZ71</f>
        <v>0</v>
      </c>
      <c r="C545" s="240">
        <f>AZ71</f>
        <v>0</v>
      </c>
      <c r="D545" s="240">
        <f>'Prior Year 2020'!AZ59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 2020'!BA71</f>
        <v>489418.97999999992</v>
      </c>
      <c r="C546" s="240">
        <f>BA71</f>
        <v>80187.849999999962</v>
      </c>
      <c r="D546" s="240">
        <f>'Prior Year 2020'!BA59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 2020'!BB71</f>
        <v>2173734.2199999997</v>
      </c>
      <c r="C547" s="240">
        <f>BB71</f>
        <v>2370855.2799999998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 2020'!BC71</f>
        <v>1124020.5099999998</v>
      </c>
      <c r="C548" s="240">
        <f>BC71</f>
        <v>1131043.3799999999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 2020'!BD71</f>
        <v>1894766.3099999996</v>
      </c>
      <c r="C549" s="240">
        <f>BD71</f>
        <v>1428887.6900000002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 2020'!BE71</f>
        <v>9826362</v>
      </c>
      <c r="C550" s="240">
        <f>BE71</f>
        <v>5812811.4799999995</v>
      </c>
      <c r="D550" s="240">
        <f>'Prior Year 2020'!BE59</f>
        <v>662039.31999999995</v>
      </c>
      <c r="E550" s="180">
        <f>BE59</f>
        <v>685566.40999999968</v>
      </c>
      <c r="F550" s="263">
        <f t="shared" si="21"/>
        <v>14.842565544294258</v>
      </c>
      <c r="G550" s="263">
        <f t="shared" si="21"/>
        <v>8.4788452223031197</v>
      </c>
      <c r="H550" s="265">
        <f t="shared" si="18"/>
        <v>-0.42874800202162244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 2020'!BF71</f>
        <v>6136362.8600000003</v>
      </c>
      <c r="C551" s="240">
        <f>BF71</f>
        <v>5801185.2299999995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 2020'!BG71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 2020'!BH71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 2020'!BI71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 2020'!BJ71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 2020'!BK71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 2020'!BL71</f>
        <v>3305811.2199999997</v>
      </c>
      <c r="C557" s="240">
        <f>BL71</f>
        <v>3555845.6800000006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 2020'!BM71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 2020'!BN71</f>
        <v>4674094.2199999988</v>
      </c>
      <c r="C559" s="240">
        <f>BN71</f>
        <v>6361303.8799999999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 2020'!BO71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 2020'!BP71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 2020'!BQ71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 2020'!BR71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 2020'!BS71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 2020'!BT71</f>
        <v>0</v>
      </c>
      <c r="C565" s="240">
        <f>BT71</f>
        <v>1228944.1200000001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 2020'!BU71</f>
        <v>0</v>
      </c>
      <c r="C566" s="240">
        <f>BU71</f>
        <v>3763973.4299999997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 2020'!BV71</f>
        <v>0</v>
      </c>
      <c r="C567" s="240">
        <f>BV71</f>
        <v>5877267.3200000003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 2020'!BW71</f>
        <v>1322460.2199999997</v>
      </c>
      <c r="C568" s="240">
        <f>BW71</f>
        <v>1363048.32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 2020'!BX71</f>
        <v>3738046.38</v>
      </c>
      <c r="C569" s="240">
        <f>BX71</f>
        <v>62578013.760000005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 2020'!BY71</f>
        <v>3569042.46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 2020'!BZ71</f>
        <v>732760.54000000015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 2020'!CA71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 2020'!CB71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 2020'!CC71</f>
        <v>141689788.31999999</v>
      </c>
      <c r="C574" s="240">
        <f>CC71</f>
        <v>118694229.89999995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 2020'!CD71</f>
        <v>25632876.479999997</v>
      </c>
      <c r="C575" s="240">
        <f>CD71</f>
        <v>26883655.119999997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539150.73999999964</v>
      </c>
      <c r="E612" s="180">
        <f>SUM(C624:D647)+SUM(C668:D713)</f>
        <v>501380927.66943884</v>
      </c>
      <c r="F612" s="180">
        <f>CE64-(AX64+BD64+BE64+BG64+BJ64+BN64+BP64+BQ64+CB64+CC64+CD64)</f>
        <v>75870926.13000001</v>
      </c>
      <c r="G612" s="180">
        <f>CE77-(AX77+AY77+BD77+BE77+BG77+BJ77+BN77+BP77+BQ77+CB77+CC77+CD77)</f>
        <v>367688</v>
      </c>
      <c r="H612" s="197">
        <f>CE60-(AX60+AY60+AZ60+BD60+BE60+BG60+BJ60+BN60+BO60+BP60+BQ60+BR60+CB60+CC60+CD60)</f>
        <v>2206.7728216155101</v>
      </c>
      <c r="I612" s="180">
        <f>CE78-(AX78+AY78+AZ78+BD78+BE78+BF78+BG78+BJ78+BN78+BO78+BP78+BQ78+BR78+CB78+CC78+CD78)</f>
        <v>149551.99999999997</v>
      </c>
      <c r="J612" s="180">
        <f>CE79-(AX79+AY79+AZ79+BA79+BD79+BE79+BF79+BG79+BJ79+BN79+BO79+BP79+BQ79+BR79+CB79+CC79+CD79)</f>
        <v>2676208.6100000003</v>
      </c>
      <c r="K612" s="180">
        <f>CE75-(AW75+AX75+AY75+AZ75+BA75+BB75+BC75+BD75+BE75+BF75+BG75+BH75+BI75+BJ75+BK75+BL75+BM75+BN75+BO75+BP75+BQ75+BR75+BS75+BT75+BU75+BV75+BW75+BX75+CB75+CC75+CD75)</f>
        <v>2461505581.4699998</v>
      </c>
      <c r="L612" s="197">
        <f>CE80-(AW80+AX80+AY80+AZ80+BA80+BB80+BC80+BD80+BE80+BF80+BG80+BH80+BI80+BJ80+BK80+BL80+BM80+BN80+BO80+BP80+BQ80+BR80+BS80+BT80+BU80+BV80+BW80+BX80+BY80+BZ80+CA80+CB80+CC80+CD80)</f>
        <v>775.88789646905673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5812811.4799999995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26883655.119999997</v>
      </c>
      <c r="D615" s="266">
        <f>SUM(C614:C615)</f>
        <v>32696466.599999998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6361303.8799999999</v>
      </c>
      <c r="D619" s="180">
        <f>(D615/D612)*BN76</f>
        <v>225829.39090295613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118694229.89999995</v>
      </c>
      <c r="D620" s="180">
        <f>(D615/D612)*CC76</f>
        <v>7052407.7296581715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132333770.90056108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1428887.6900000002</v>
      </c>
      <c r="D624" s="180">
        <f>(D615/D612)*BD76</f>
        <v>542852.78007391049</v>
      </c>
      <c r="E624" s="180">
        <f>(E623/E612)*SUM(C624:D624)</f>
        <v>520418.38299472694</v>
      </c>
      <c r="F624" s="180">
        <f>SUM(C624:E624)</f>
        <v>2492158.8530686377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5263102.3499999996</v>
      </c>
      <c r="D625" s="180">
        <f>(D615/D612)*AY76</f>
        <v>859322.48598356079</v>
      </c>
      <c r="E625" s="180">
        <f>(E623/E612)*SUM(C625:D625)</f>
        <v>1615944.1272866328</v>
      </c>
      <c r="F625" s="180">
        <f>(F624/F612)*AY64</f>
        <v>43799.891661823116</v>
      </c>
      <c r="G625" s="180">
        <f>SUM(C625:F625)</f>
        <v>7782168.8549320158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5801185.2299999995</v>
      </c>
      <c r="D629" s="180">
        <f>(D615/D612)*BF76</f>
        <v>331599.87424074399</v>
      </c>
      <c r="E629" s="180">
        <f>(E623/E612)*SUM(C629:D629)</f>
        <v>1618678.6017956401</v>
      </c>
      <c r="F629" s="180">
        <f>(F624/F612)*BF64</f>
        <v>13690.001200132197</v>
      </c>
      <c r="G629" s="180">
        <f>(G625/G612)*BF77</f>
        <v>0</v>
      </c>
      <c r="H629" s="180">
        <f>(H628/H612)*BF60</f>
        <v>0</v>
      </c>
      <c r="I629" s="180">
        <f>SUM(C629:H629)</f>
        <v>7765153.7072365154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80187.849999999962</v>
      </c>
      <c r="D630" s="180">
        <f>(D615/D612)*BA76</f>
        <v>155336.96088018734</v>
      </c>
      <c r="E630" s="180">
        <f>(E623/E612)*SUM(C630:D630)</f>
        <v>62164.084520115044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297688.89540030237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6194425.4299999997</v>
      </c>
      <c r="D631" s="180">
        <f>(D615/D612)*AW76</f>
        <v>0</v>
      </c>
      <c r="E631" s="180">
        <f>(E623/E612)*SUM(C631:D631)</f>
        <v>1634947.8619471537</v>
      </c>
      <c r="F631" s="180">
        <f>(F624/F612)*AW64</f>
        <v>607.92758268896978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2370855.2799999998</v>
      </c>
      <c r="D632" s="180">
        <f>(D615/D612)*BB76</f>
        <v>22644.007988886387</v>
      </c>
      <c r="E632" s="180">
        <f>(E623/E612)*SUM(C632:D632)</f>
        <v>631736.80718107615</v>
      </c>
      <c r="F632" s="180">
        <f>(F624/F612)*BB64</f>
        <v>41.387332321442855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1131043.3799999999</v>
      </c>
      <c r="D633" s="180">
        <f>(D615/D612)*BC76</f>
        <v>45241.319799108525</v>
      </c>
      <c r="E633" s="180">
        <f>(E623/E612)*SUM(C633:D633)</f>
        <v>310466.91524668201</v>
      </c>
      <c r="F633" s="180">
        <f>(F624/F612)*BC64</f>
        <v>25.043804936418287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3555845.6800000006</v>
      </c>
      <c r="D637" s="180">
        <f>(D615/D612)*BL76</f>
        <v>230162.43241667084</v>
      </c>
      <c r="E637" s="180">
        <f>(E623/E612)*SUM(C637:D637)</f>
        <v>999273.61119435041</v>
      </c>
      <c r="F637" s="180">
        <f>(F624/F612)*BL64</f>
        <v>756.86436479454949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1228944.1200000001</v>
      </c>
      <c r="D640" s="180">
        <f>(D615/D612)*BT76</f>
        <v>0</v>
      </c>
      <c r="E640" s="180">
        <f>(E623/E612)*SUM(C640:D640)</f>
        <v>324365.76792345475</v>
      </c>
      <c r="F640" s="180">
        <f>(F624/F612)*BT64</f>
        <v>1969.5422060227315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3763973.4299999997</v>
      </c>
      <c r="D641" s="180">
        <f>(D615/D612)*BU76</f>
        <v>0</v>
      </c>
      <c r="E641" s="180">
        <f>(E623/E612)*SUM(C641:D641)</f>
        <v>993457.80837083934</v>
      </c>
      <c r="F641" s="180">
        <f>(F624/F612)*BU64</f>
        <v>380.80195445128356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5877267.3200000003</v>
      </c>
      <c r="D642" s="180">
        <f>(D615/D612)*BV76</f>
        <v>0</v>
      </c>
      <c r="E642" s="180">
        <f>(E623/E612)*SUM(C642:D642)</f>
        <v>1551237.6002443666</v>
      </c>
      <c r="F642" s="180">
        <f>(F624/F612)*BV64</f>
        <v>2759.8527278420693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1363048.32</v>
      </c>
      <c r="D643" s="180">
        <f>(D615/D612)*BW76</f>
        <v>97262.682162713973</v>
      </c>
      <c r="E643" s="180">
        <f>(E623/E612)*SUM(C643:D643)</f>
        <v>385432.41463540139</v>
      </c>
      <c r="F643" s="180">
        <f>(F624/F612)*BW64</f>
        <v>-4.8614077759137904E-2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62578013.760000005</v>
      </c>
      <c r="D644" s="180">
        <f>(D615/D612)*BX76</f>
        <v>113323.74184769928</v>
      </c>
      <c r="E644" s="180">
        <f>(E623/E612)*SUM(C644:D644)</f>
        <v>16546662.700119602</v>
      </c>
      <c r="F644" s="180">
        <f>(F624/F612)*BX64</f>
        <v>56144.583006133769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112012318.34544311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0</v>
      </c>
      <c r="D645" s="180">
        <f>(D615/D612)*BY76</f>
        <v>117829.3166449202</v>
      </c>
      <c r="E645" s="180">
        <f>(E623/E612)*SUM(C645:D645)</f>
        <v>31099.702708553948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148929.01935347414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258388780.21999991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55026505.389999993</v>
      </c>
      <c r="D668" s="180">
        <f>(D615/D612)*C76</f>
        <v>4782830.0225985283</v>
      </c>
      <c r="E668" s="180">
        <f>(E623/E612)*SUM(C668:D668)</f>
        <v>15785991.15645632</v>
      </c>
      <c r="F668" s="180">
        <f>(F624/F612)*C64</f>
        <v>171057.8255833236</v>
      </c>
      <c r="G668" s="180">
        <f>(G625/G612)*C77</f>
        <v>1484396.0925344368</v>
      </c>
      <c r="H668" s="180">
        <f>(H628/H612)*C60</f>
        <v>0</v>
      </c>
      <c r="I668" s="180">
        <f>(I629/I612)*C78</f>
        <v>787096.70255124616</v>
      </c>
      <c r="J668" s="180">
        <f>(J630/J612)*C79</f>
        <v>85323.80345905415</v>
      </c>
      <c r="K668" s="180">
        <f>(K644/K612)*C75</f>
        <v>9318749.079841366</v>
      </c>
      <c r="L668" s="180">
        <f>(L647/L612)*C80</f>
        <v>43169.426295540456</v>
      </c>
      <c r="M668" s="180">
        <f t="shared" ref="M668:M713" si="22">ROUND(SUM(D668:L668),0)</f>
        <v>32458614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24727315.979999997</v>
      </c>
      <c r="D669" s="180">
        <f>(D615/D612)*D76</f>
        <v>2359275.9115006877</v>
      </c>
      <c r="E669" s="180">
        <f>(E623/E612)*SUM(C669:D669)</f>
        <v>7149196.6447716458</v>
      </c>
      <c r="F669" s="180">
        <f>(F624/F612)*D64</f>
        <v>51924.745397085826</v>
      </c>
      <c r="G669" s="180">
        <f>(G625/G612)*D77</f>
        <v>2155775.5725481943</v>
      </c>
      <c r="H669" s="180">
        <f>(H628/H612)*D60</f>
        <v>0</v>
      </c>
      <c r="I669" s="180">
        <f>(I629/I612)*D78</f>
        <v>233514.55673405295</v>
      </c>
      <c r="J669" s="180">
        <f>(J630/J612)*D79</f>
        <v>61634.931534955496</v>
      </c>
      <c r="K669" s="180">
        <f>(K644/K612)*D75</f>
        <v>3898203.0625184719</v>
      </c>
      <c r="L669" s="180">
        <f>(L647/L612)*D80</f>
        <v>19099.544835729219</v>
      </c>
      <c r="M669" s="180">
        <f t="shared" si="22"/>
        <v>15928625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24908452.660000004</v>
      </c>
      <c r="D670" s="180">
        <f>(D615/D612)*E76</f>
        <v>3397554.5281103607</v>
      </c>
      <c r="E670" s="180">
        <f>(E623/E612)*SUM(C670:D670)</f>
        <v>7471047.3885649489</v>
      </c>
      <c r="F670" s="180">
        <f>(F624/F612)*E64</f>
        <v>64301.165638971775</v>
      </c>
      <c r="G670" s="180">
        <f>(G625/G612)*E77</f>
        <v>2355680.3419038244</v>
      </c>
      <c r="H670" s="180">
        <f>(H628/H612)*E60</f>
        <v>0</v>
      </c>
      <c r="I670" s="180">
        <f>(I629/I612)*E78</f>
        <v>3181491.6879803659</v>
      </c>
      <c r="J670" s="180">
        <f>(J630/J612)*E79</f>
        <v>35537.192223186787</v>
      </c>
      <c r="K670" s="180">
        <f>(K644/K612)*E75</f>
        <v>3652668.0268412596</v>
      </c>
      <c r="L670" s="180">
        <f>(L647/L612)*E80</f>
        <v>18140.184842445313</v>
      </c>
      <c r="M670" s="180">
        <f t="shared" si="22"/>
        <v>20176421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5512845.3399999999</v>
      </c>
      <c r="D671" s="180">
        <f>(D615/D612)*F76</f>
        <v>819191.36552879331</v>
      </c>
      <c r="E671" s="180">
        <f>(E623/E612)*SUM(C671:D671)</f>
        <v>1671268.7868251889</v>
      </c>
      <c r="F671" s="180">
        <f>(F624/F612)*F64</f>
        <v>5991.1641248452552</v>
      </c>
      <c r="G671" s="180">
        <f>(G625/G612)*F77</f>
        <v>211185.79022027276</v>
      </c>
      <c r="H671" s="180">
        <f>(H628/H612)*F60</f>
        <v>0</v>
      </c>
      <c r="I671" s="180">
        <f>(I629/I612)*F78</f>
        <v>512439.67685556872</v>
      </c>
      <c r="J671" s="180">
        <f>(J630/J612)*F79</f>
        <v>7151.8186638353045</v>
      </c>
      <c r="K671" s="180">
        <f>(K644/K612)*F75</f>
        <v>807339.49656664615</v>
      </c>
      <c r="L671" s="180">
        <f>(L647/L612)*F80</f>
        <v>4351.8103679415599</v>
      </c>
      <c r="M671" s="180">
        <f t="shared" si="22"/>
        <v>4038920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8538097.1100000013</v>
      </c>
      <c r="D672" s="180">
        <f>(D615/D612)*G76</f>
        <v>1157057.3211467878</v>
      </c>
      <c r="E672" s="180">
        <f>(E623/E612)*SUM(C672:D672)</f>
        <v>2558925.3091470208</v>
      </c>
      <c r="F672" s="180">
        <f>(F624/F612)*G64</f>
        <v>14240.56285717139</v>
      </c>
      <c r="G672" s="180">
        <f>(G625/G612)*G77</f>
        <v>874120.37844229955</v>
      </c>
      <c r="H672" s="180">
        <f>(H628/H612)*G60</f>
        <v>0</v>
      </c>
      <c r="I672" s="180">
        <f>(I629/I612)*G78</f>
        <v>0</v>
      </c>
      <c r="J672" s="180">
        <f>(J630/J612)*G79</f>
        <v>7920.8829145714908</v>
      </c>
      <c r="K672" s="180">
        <f>(K644/K612)*G75</f>
        <v>1825994.2334808449</v>
      </c>
      <c r="L672" s="180">
        <f>(L647/L612)*G80</f>
        <v>7360.0334080495277</v>
      </c>
      <c r="M672" s="180">
        <f t="shared" si="22"/>
        <v>6445619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108846.27999999991</v>
      </c>
      <c r="D673" s="180">
        <f>(D615/D612)*H76</f>
        <v>500889.28943948058</v>
      </c>
      <c r="E673" s="180">
        <f>(E623/E612)*SUM(C673:D673)</f>
        <v>160932.74136132575</v>
      </c>
      <c r="F673" s="180">
        <f>(F624/F612)*H64</f>
        <v>103.85839308292454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17641.297186903088</v>
      </c>
      <c r="L673" s="180">
        <f>(L647/L612)*H80</f>
        <v>64.667982188212846</v>
      </c>
      <c r="M673" s="180">
        <f t="shared" si="22"/>
        <v>679632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10044534.15</v>
      </c>
      <c r="D680" s="180">
        <f>(D615/D612)*O76</f>
        <v>1070518.6893140632</v>
      </c>
      <c r="E680" s="180">
        <f>(E623/E612)*SUM(C680:D680)</f>
        <v>2933691.2810436673</v>
      </c>
      <c r="F680" s="180">
        <f>(F624/F612)*O64</f>
        <v>29870.422113278393</v>
      </c>
      <c r="G680" s="180">
        <f>(G625/G612)*O77</f>
        <v>54246.259805026966</v>
      </c>
      <c r="H680" s="180">
        <f>(H628/H612)*O60</f>
        <v>0</v>
      </c>
      <c r="I680" s="180">
        <f>(I629/I612)*O78</f>
        <v>0</v>
      </c>
      <c r="J680" s="180">
        <f>(J630/J612)*O79</f>
        <v>11994.702630501351</v>
      </c>
      <c r="K680" s="180">
        <f>(K644/K612)*O75</f>
        <v>1544105.3626395664</v>
      </c>
      <c r="L680" s="180">
        <f>(L647/L612)*O80</f>
        <v>6321.2697208012678</v>
      </c>
      <c r="M680" s="180">
        <f t="shared" si="22"/>
        <v>5650748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33628274.789999999</v>
      </c>
      <c r="D681" s="180">
        <f>(D615/D612)*P76</f>
        <v>2636145.7417933629</v>
      </c>
      <c r="E681" s="180">
        <f>(E623/E612)*SUM(C681:D681)</f>
        <v>9571579.7184450123</v>
      </c>
      <c r="F681" s="180">
        <f>(F624/F612)*P64</f>
        <v>638033.80771489243</v>
      </c>
      <c r="G681" s="180">
        <f>(G625/G612)*P77</f>
        <v>0</v>
      </c>
      <c r="H681" s="180">
        <f>(H628/H612)*P60</f>
        <v>0</v>
      </c>
      <c r="I681" s="180">
        <f>(I629/I612)*P78</f>
        <v>952070.40980566468</v>
      </c>
      <c r="J681" s="180">
        <f>(J630/J612)*P79</f>
        <v>18178.453736254411</v>
      </c>
      <c r="K681" s="180">
        <f>(K644/K612)*P75</f>
        <v>15246525.108771039</v>
      </c>
      <c r="L681" s="180">
        <f>(L647/L612)*P80</f>
        <v>5850.7033735297309</v>
      </c>
      <c r="M681" s="180">
        <f t="shared" si="22"/>
        <v>29068384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8398443.8200000003</v>
      </c>
      <c r="D683" s="180">
        <f>(D615/D612)*R76</f>
        <v>845182.94372841495</v>
      </c>
      <c r="E683" s="180">
        <f>(E623/E612)*SUM(C683:D683)</f>
        <v>2439749.7370462753</v>
      </c>
      <c r="F683" s="180">
        <f>(F624/F612)*R64</f>
        <v>39485.501970848141</v>
      </c>
      <c r="G683" s="180">
        <f>(G625/G612)*R77</f>
        <v>20318.536641758052</v>
      </c>
      <c r="H683" s="180">
        <f>(H628/H612)*R60</f>
        <v>0</v>
      </c>
      <c r="I683" s="180">
        <f>(I629/I612)*R78</f>
        <v>145859.02749191975</v>
      </c>
      <c r="J683" s="180">
        <f>(J630/J612)*R79</f>
        <v>5545.8488589095032</v>
      </c>
      <c r="K683" s="180">
        <f>(K644/K612)*R75</f>
        <v>3834698.6738136136</v>
      </c>
      <c r="L683" s="180">
        <f>(L647/L612)*R80</f>
        <v>4493.0677918700812</v>
      </c>
      <c r="M683" s="180">
        <f t="shared" si="22"/>
        <v>7335333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2945189.94</v>
      </c>
      <c r="D684" s="180">
        <f>(D615/D612)*S76</f>
        <v>344490.44532759086</v>
      </c>
      <c r="E684" s="180">
        <f>(E623/E612)*SUM(C684:D684)</f>
        <v>868273.57488761202</v>
      </c>
      <c r="F684" s="180">
        <f>(F624/F612)*S64</f>
        <v>18367.291368370657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43.190446318020541</v>
      </c>
      <c r="K684" s="180">
        <f>(K644/K612)*S75</f>
        <v>0</v>
      </c>
      <c r="L684" s="180">
        <f>(L647/L612)*S80</f>
        <v>0</v>
      </c>
      <c r="M684" s="180">
        <f t="shared" si="22"/>
        <v>1231175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1243004.8399999999</v>
      </c>
      <c r="D685" s="180">
        <f>(D615/D612)*T76</f>
        <v>10864.442087921467</v>
      </c>
      <c r="E685" s="180">
        <f>(E623/E612)*SUM(C685:D685)</f>
        <v>330944.47985159775</v>
      </c>
      <c r="F685" s="180">
        <f>(F624/F612)*T64</f>
        <v>15751.567884511982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367858.22215679201</v>
      </c>
      <c r="L685" s="180">
        <f>(L647/L612)*T80</f>
        <v>853.21170027343521</v>
      </c>
      <c r="M685" s="180">
        <f t="shared" si="22"/>
        <v>726272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12962736.93</v>
      </c>
      <c r="D686" s="180">
        <f>(D615/D612)*U76</f>
        <v>448532.56361092284</v>
      </c>
      <c r="E686" s="180">
        <f>(E623/E612)*SUM(C686:D686)</f>
        <v>3539751.4478717786</v>
      </c>
      <c r="F686" s="180">
        <f>(F624/F612)*U64</f>
        <v>175591.95911760733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8046342.874438948</v>
      </c>
      <c r="L686" s="180">
        <f>(L647/L612)*U80</f>
        <v>29.096864803038688</v>
      </c>
      <c r="M686" s="180">
        <f t="shared" si="22"/>
        <v>12210248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6827.83</v>
      </c>
      <c r="D687" s="180">
        <f>(D615/D612)*V76</f>
        <v>11439.350884982563</v>
      </c>
      <c r="E687" s="180">
        <f>(E623/E612)*SUM(C687:D687)</f>
        <v>4821.4138129844523</v>
      </c>
      <c r="F687" s="180">
        <f>(F624/F612)*V64</f>
        <v>0.16620759017650999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440452.23311740573</v>
      </c>
      <c r="L687" s="180">
        <f>(L647/L612)*V80</f>
        <v>0</v>
      </c>
      <c r="M687" s="180">
        <f t="shared" si="22"/>
        <v>456713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4822861.88</v>
      </c>
      <c r="D688" s="180">
        <f>(D615/D612)*W76</f>
        <v>73810.890927324013</v>
      </c>
      <c r="E688" s="180">
        <f>(E623/E612)*SUM(C688:D688)</f>
        <v>1292420.8658174893</v>
      </c>
      <c r="F688" s="180">
        <f>(F624/F612)*W64</f>
        <v>11520.235016914992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6621175.7715086816</v>
      </c>
      <c r="L688" s="180">
        <f>(L647/L612)*W80</f>
        <v>0</v>
      </c>
      <c r="M688" s="180">
        <f t="shared" si="22"/>
        <v>7998928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2292206.09</v>
      </c>
      <c r="D689" s="180">
        <f>(D615/D612)*X76</f>
        <v>114503.27519188053</v>
      </c>
      <c r="E689" s="180">
        <f>(E623/E612)*SUM(C689:D689)</f>
        <v>635223.45622112963</v>
      </c>
      <c r="F689" s="180">
        <f>(F624/F612)*X64</f>
        <v>16682.481487309691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3431.3723943037921</v>
      </c>
      <c r="K689" s="180">
        <f>(K644/K612)*X75</f>
        <v>6246670.8221664056</v>
      </c>
      <c r="L689" s="180">
        <f>(L647/L612)*X80</f>
        <v>2.0274027631051093</v>
      </c>
      <c r="M689" s="180">
        <f t="shared" si="22"/>
        <v>7016513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8658128.8699999992</v>
      </c>
      <c r="D690" s="180">
        <f>(D615/D612)*Y76</f>
        <v>497495.62949395971</v>
      </c>
      <c r="E690" s="180">
        <f>(E623/E612)*SUM(C690:D690)</f>
        <v>2416522.5442448547</v>
      </c>
      <c r="F690" s="180">
        <f>(F624/F612)*Y64</f>
        <v>116997.20688400316</v>
      </c>
      <c r="G690" s="180">
        <f>(G625/G612)*Y77</f>
        <v>1523.8902481318539</v>
      </c>
      <c r="H690" s="180">
        <f>(H628/H612)*Y60</f>
        <v>0</v>
      </c>
      <c r="I690" s="180">
        <f>(I629/I612)*Y78</f>
        <v>259102.71345415124</v>
      </c>
      <c r="J690" s="180">
        <f>(J630/J612)*Y79</f>
        <v>10950.520086578907</v>
      </c>
      <c r="K690" s="180">
        <f>(K644/K612)*Y75</f>
        <v>5035325.9261008436</v>
      </c>
      <c r="L690" s="180">
        <f>(L647/L612)*Y80</f>
        <v>597.98166272984975</v>
      </c>
      <c r="M690" s="180">
        <f t="shared" si="22"/>
        <v>8338516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3035416.77</v>
      </c>
      <c r="D691" s="180">
        <f>(D615/D612)*Z76</f>
        <v>87417.672234982048</v>
      </c>
      <c r="E691" s="180">
        <f>(E623/E612)*SUM(C691:D691)</f>
        <v>824236.49331864133</v>
      </c>
      <c r="F691" s="180">
        <f>(F624/F612)*Z64</f>
        <v>59357.232838273922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1295361.2630010932</v>
      </c>
      <c r="L691" s="180">
        <f>(L647/L612)*Z80</f>
        <v>229.72875267493234</v>
      </c>
      <c r="M691" s="180">
        <f t="shared" si="22"/>
        <v>2266602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970950.23999999976</v>
      </c>
      <c r="D692" s="180">
        <f>(D615/D612)*AA76</f>
        <v>242666.69875274959</v>
      </c>
      <c r="E692" s="180">
        <f>(E623/E612)*SUM(C692:D692)</f>
        <v>320320.33344481757</v>
      </c>
      <c r="F692" s="180">
        <f>(F624/F612)*AA64</f>
        <v>13185.170280483426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1984.2866573258834</v>
      </c>
      <c r="K692" s="180">
        <f>(K644/K612)*AA75</f>
        <v>636343.32028163027</v>
      </c>
      <c r="L692" s="180">
        <f>(L647/L612)*AA80</f>
        <v>0</v>
      </c>
      <c r="M692" s="180">
        <f t="shared" si="22"/>
        <v>1214500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30414988.500000004</v>
      </c>
      <c r="D693" s="180">
        <f>(D615/D612)*AB76</f>
        <v>521565.38704180234</v>
      </c>
      <c r="E693" s="180">
        <f>(E623/E612)*SUM(C693:D693)</f>
        <v>8165350.1531669758</v>
      </c>
      <c r="F693" s="180">
        <f>(F624/F612)*AB64</f>
        <v>597253.18171167164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638.12360511123018</v>
      </c>
      <c r="K693" s="180">
        <f>(K644/K612)*AB75</f>
        <v>7050528.245216744</v>
      </c>
      <c r="L693" s="180">
        <f>(L647/L612)*AB80</f>
        <v>0.61107373340980131</v>
      </c>
      <c r="M693" s="180">
        <f t="shared" si="22"/>
        <v>16335336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6019713.7000000002</v>
      </c>
      <c r="D694" s="180">
        <f>(D615/D612)*AC76</f>
        <v>55983.866667399947</v>
      </c>
      <c r="E694" s="180">
        <f>(E623/E612)*SUM(C694:D694)</f>
        <v>1603610.9981003341</v>
      </c>
      <c r="F694" s="180">
        <f>(F624/F612)*AC64</f>
        <v>28941.015218417724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3651101.1548502049</v>
      </c>
      <c r="L694" s="180">
        <f>(L647/L612)*AC80</f>
        <v>0.92029176718343575</v>
      </c>
      <c r="M694" s="180">
        <f t="shared" si="22"/>
        <v>5339638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3377370.07</v>
      </c>
      <c r="D695" s="180">
        <f>(D615/D612)*AD76</f>
        <v>9543.000876111204</v>
      </c>
      <c r="E695" s="180">
        <f>(E623/E612)*SUM(C695:D695)</f>
        <v>893937.03199842479</v>
      </c>
      <c r="F695" s="180">
        <f>(F624/F612)*AD64</f>
        <v>1014.1822915821455</v>
      </c>
      <c r="G695" s="180">
        <f>(G625/G612)*AD77</f>
        <v>0</v>
      </c>
      <c r="H695" s="180">
        <f>(H628/H612)*AD60</f>
        <v>0</v>
      </c>
      <c r="I695" s="180">
        <f>(I629/I612)*AD78</f>
        <v>52130.88975025103</v>
      </c>
      <c r="J695" s="180">
        <f>(J630/J612)*AD79</f>
        <v>0</v>
      </c>
      <c r="K695" s="180">
        <f>(K644/K612)*AD75</f>
        <v>271555.19568248518</v>
      </c>
      <c r="L695" s="180">
        <f>(L647/L612)*AD80</f>
        <v>0</v>
      </c>
      <c r="M695" s="180">
        <f t="shared" si="22"/>
        <v>1228180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3887352.01</v>
      </c>
      <c r="D696" s="180">
        <f>(D615/D612)*AE76</f>
        <v>463496.56631923781</v>
      </c>
      <c r="E696" s="180">
        <f>(E623/E612)*SUM(C696:D696)</f>
        <v>1148356.8020785674</v>
      </c>
      <c r="F696" s="180">
        <f>(F624/F612)*AE64</f>
        <v>1143.7151587183635</v>
      </c>
      <c r="G696" s="180">
        <f>(G625/G612)*AE77</f>
        <v>0</v>
      </c>
      <c r="H696" s="180">
        <f>(H628/H612)*AE60</f>
        <v>0</v>
      </c>
      <c r="I696" s="180">
        <f>(I629/I612)*AE78</f>
        <v>728378.95797399338</v>
      </c>
      <c r="J696" s="180">
        <f>(J630/J612)*AE79</f>
        <v>984.52815931367923</v>
      </c>
      <c r="K696" s="180">
        <f>(K644/K612)*AE75</f>
        <v>741565.37165705906</v>
      </c>
      <c r="L696" s="180">
        <f>(L647/L612)*AE80</f>
        <v>0</v>
      </c>
      <c r="M696" s="180">
        <f t="shared" si="22"/>
        <v>3083926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54158703.239999995</v>
      </c>
      <c r="D698" s="180">
        <f>(D615/D612)*AG76</f>
        <v>1680009.0388954279</v>
      </c>
      <c r="E698" s="180">
        <f>(E623/E612)*SUM(C698:D698)</f>
        <v>14737990.518397823</v>
      </c>
      <c r="F698" s="180">
        <f>(F624/F612)*AG64</f>
        <v>166081.83705391956</v>
      </c>
      <c r="G698" s="180">
        <f>(G625/G612)*AG77</f>
        <v>615566.99967592838</v>
      </c>
      <c r="H698" s="180">
        <f>(H628/H612)*AG60</f>
        <v>0</v>
      </c>
      <c r="I698" s="180">
        <f>(I629/I612)*AG78</f>
        <v>913069.08463930269</v>
      </c>
      <c r="J698" s="180">
        <f>(J630/J612)*AG79</f>
        <v>45424.783278983312</v>
      </c>
      <c r="K698" s="180">
        <f>(K644/K612)*AG75</f>
        <v>23733124.072577141</v>
      </c>
      <c r="L698" s="180">
        <f>(L647/L612)*AG80</f>
        <v>29600.723625279847</v>
      </c>
      <c r="M698" s="180">
        <f t="shared" si="22"/>
        <v>41920867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12804.92</v>
      </c>
      <c r="D699" s="180">
        <f>(D615/D612)*AH76</f>
        <v>0</v>
      </c>
      <c r="E699" s="180">
        <f>(E623/E612)*SUM(C699:D699)</f>
        <v>3379.7124225619013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3380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19219335.82</v>
      </c>
      <c r="D701" s="180">
        <f>(D615/D612)*AJ76</f>
        <v>225151.99309038519</v>
      </c>
      <c r="E701" s="180">
        <f>(E623/E612)*SUM(C701:D701)</f>
        <v>5132150.5337210279</v>
      </c>
      <c r="F701" s="180">
        <f>(F624/F612)*AJ64</f>
        <v>54238.618488088548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1864739.9073284396</v>
      </c>
      <c r="L701" s="180">
        <f>(L647/L612)*AJ80</f>
        <v>2748.0289487721939</v>
      </c>
      <c r="M701" s="180">
        <f t="shared" si="22"/>
        <v>7279029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2292080.3600000003</v>
      </c>
      <c r="D702" s="180">
        <f>(D615/D612)*AK76</f>
        <v>233180.09715736282</v>
      </c>
      <c r="E702" s="180">
        <f>(E623/E612)*SUM(C702:D702)</f>
        <v>666513.66328404134</v>
      </c>
      <c r="F702" s="180">
        <f>(F624/F612)*AK64</f>
        <v>1251.9911918809007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781.65052610675377</v>
      </c>
      <c r="K702" s="180">
        <f>(K644/K612)*AK75</f>
        <v>426585.39893196954</v>
      </c>
      <c r="L702" s="180">
        <f>(L647/L612)*AK80</f>
        <v>0</v>
      </c>
      <c r="M702" s="180">
        <f t="shared" si="22"/>
        <v>1328313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122715.56</v>
      </c>
      <c r="D704" s="180">
        <f>(D615/D612)*AM76</f>
        <v>30812.200591856759</v>
      </c>
      <c r="E704" s="180">
        <f>(E623/E612)*SUM(C704:D704)</f>
        <v>40521.899369961531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71334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23858225.969999999</v>
      </c>
      <c r="D707" s="180">
        <f>(D615/D612)*AP76</f>
        <v>0</v>
      </c>
      <c r="E707" s="180">
        <f>(E623/E612)*SUM(C707:D707)</f>
        <v>6297106.322499318</v>
      </c>
      <c r="F707" s="180">
        <f>(F624/F612)*AP64</f>
        <v>56807.755232620031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2009450.2773162406</v>
      </c>
      <c r="L707" s="180">
        <f>(L647/L612)*AP80</f>
        <v>1786.7326616101325</v>
      </c>
      <c r="M707" s="180">
        <f t="shared" si="22"/>
        <v>8365151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24131989.289999995</v>
      </c>
      <c r="D713" s="180">
        <f>(D615/D612)*AV76</f>
        <v>283044.9450881104</v>
      </c>
      <c r="E713" s="180">
        <f>(E623/E612)*SUM(C713:D713)</f>
        <v>6444069.5062211547</v>
      </c>
      <c r="F713" s="180">
        <f>(F624/F612)*AV64</f>
        <v>22788.34461610466</v>
      </c>
      <c r="G713" s="180">
        <f>(G625/G612)*AV77</f>
        <v>9354.9929121427704</v>
      </c>
      <c r="H713" s="180">
        <f>(H628/H612)*AV60</f>
        <v>0</v>
      </c>
      <c r="I713" s="180">
        <f>(I629/I612)*AV78</f>
        <v>0</v>
      </c>
      <c r="J713" s="180">
        <f>(J630/J612)*AV79</f>
        <v>162.80622499222525</v>
      </c>
      <c r="K713" s="180">
        <f>(K644/K612)*AV75</f>
        <v>3428213.9474513228</v>
      </c>
      <c r="L713" s="180">
        <f>(L647/L612)*AV80</f>
        <v>4229.2477509716055</v>
      </c>
      <c r="M713" s="180">
        <f t="shared" si="22"/>
        <v>10191864</v>
      </c>
      <c r="N713" s="199" t="s">
        <v>741</v>
      </c>
    </row>
    <row r="715" spans="1:83" ht="12.65" customHeight="1" x14ac:dyDescent="0.3">
      <c r="C715" s="180">
        <f>SUM(C614:C647)+SUM(C668:C713)</f>
        <v>633714698.56999993</v>
      </c>
      <c r="D715" s="180">
        <f>SUM(D616:D647)+SUM(D668:D713)</f>
        <v>32696466.600000016</v>
      </c>
      <c r="E715" s="180">
        <f>SUM(E624:E647)+SUM(E668:E713)</f>
        <v>132333770.90056111</v>
      </c>
      <c r="F715" s="180">
        <f>SUM(F625:F648)+SUM(F668:F713)</f>
        <v>2492158.8530686377</v>
      </c>
      <c r="G715" s="180">
        <f>SUM(G626:G647)+SUM(G668:G713)</f>
        <v>7782168.8549320167</v>
      </c>
      <c r="H715" s="180">
        <f>SUM(H629:H647)+SUM(H668:H713)</f>
        <v>0</v>
      </c>
      <c r="I715" s="180">
        <f>SUM(I630:I647)+SUM(I668:I713)</f>
        <v>7765153.7072365163</v>
      </c>
      <c r="J715" s="180">
        <f>SUM(J631:J647)+SUM(J668:J713)</f>
        <v>297688.89540030231</v>
      </c>
      <c r="K715" s="180">
        <f>SUM(K668:K713)</f>
        <v>112012318.3454431</v>
      </c>
      <c r="L715" s="180">
        <f>SUM(L668:L713)</f>
        <v>148929.01935347408</v>
      </c>
      <c r="M715" s="180">
        <f>SUM(M668:M713)</f>
        <v>258388781</v>
      </c>
      <c r="N715" s="198" t="s">
        <v>742</v>
      </c>
    </row>
    <row r="716" spans="1:83" ht="12.65" customHeight="1" x14ac:dyDescent="0.3">
      <c r="C716" s="180">
        <f>CE71</f>
        <v>633714698.57000005</v>
      </c>
      <c r="D716" s="180">
        <f>D615</f>
        <v>32696466.599999998</v>
      </c>
      <c r="E716" s="180">
        <f>E623</f>
        <v>132333770.90056108</v>
      </c>
      <c r="F716" s="180">
        <f>F624</f>
        <v>2492158.8530686377</v>
      </c>
      <c r="G716" s="180">
        <f>G625</f>
        <v>7782168.8549320158</v>
      </c>
      <c r="H716" s="180">
        <f>H628</f>
        <v>0</v>
      </c>
      <c r="I716" s="180">
        <f>I629</f>
        <v>7765153.7072365154</v>
      </c>
      <c r="J716" s="180">
        <f>J630</f>
        <v>297688.89540030237</v>
      </c>
      <c r="K716" s="180">
        <f>K644</f>
        <v>112012318.34544311</v>
      </c>
      <c r="L716" s="180">
        <f>L647</f>
        <v>148929.01935347414</v>
      </c>
      <c r="M716" s="180">
        <f>C648</f>
        <v>258388780.21999991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081*2021*A</v>
      </c>
      <c r="B722" s="276">
        <f>ROUND(C165,0)</f>
        <v>14063006</v>
      </c>
      <c r="C722" s="276">
        <f>ROUND(C166,0)</f>
        <v>0</v>
      </c>
      <c r="D722" s="276">
        <f>ROUND(C167,0)</f>
        <v>0</v>
      </c>
      <c r="E722" s="276">
        <f>ROUND(C168,0)</f>
        <v>25940445</v>
      </c>
      <c r="F722" s="276">
        <f>ROUND(C169,0)</f>
        <v>0</v>
      </c>
      <c r="G722" s="276">
        <f>ROUND(C170,0)</f>
        <v>0</v>
      </c>
      <c r="H722" s="276">
        <f>ROUND(C171+C172,0)</f>
        <v>13281309</v>
      </c>
      <c r="I722" s="276">
        <f>ROUND(C175,0)</f>
        <v>5966097</v>
      </c>
      <c r="J722" s="276">
        <f>ROUND(C176,0)</f>
        <v>2438211</v>
      </c>
      <c r="K722" s="276">
        <f>ROUND(C179,0)</f>
        <v>8366644</v>
      </c>
      <c r="L722" s="276">
        <f>ROUND(C180,0)</f>
        <v>0</v>
      </c>
      <c r="M722" s="276">
        <f>ROUND(C183,0)</f>
        <v>202938</v>
      </c>
      <c r="N722" s="276">
        <f>ROUND(C184,0)</f>
        <v>5330522</v>
      </c>
      <c r="O722" s="276">
        <f>ROUND(C185,0)</f>
        <v>0</v>
      </c>
      <c r="P722" s="276">
        <f>ROUND(C188,0)</f>
        <v>0</v>
      </c>
      <c r="Q722" s="276">
        <f>ROUND(C189,0)</f>
        <v>12983550</v>
      </c>
      <c r="R722" s="276">
        <f>ROUND(B195,0)</f>
        <v>11820611</v>
      </c>
      <c r="S722" s="276">
        <f>ROUND(C195,0)</f>
        <v>0</v>
      </c>
      <c r="T722" s="276">
        <f>ROUND(D195,0)</f>
        <v>0</v>
      </c>
      <c r="U722" s="276">
        <f>ROUND(B196,0)</f>
        <v>4036565</v>
      </c>
      <c r="V722" s="276">
        <f>ROUND(C196,0)</f>
        <v>0</v>
      </c>
      <c r="W722" s="276">
        <f>ROUND(D196,0)</f>
        <v>0</v>
      </c>
      <c r="X722" s="276">
        <f>ROUND(B197,0)</f>
        <v>636662127</v>
      </c>
      <c r="Y722" s="276">
        <f>ROUND(C197,0)</f>
        <v>8269402</v>
      </c>
      <c r="Z722" s="276">
        <f>ROUND(D197,0)</f>
        <v>35602454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12889173</v>
      </c>
      <c r="AE722" s="276">
        <f>ROUND(C199,0)</f>
        <v>531137</v>
      </c>
      <c r="AF722" s="276">
        <f>ROUND(D199,0)</f>
        <v>3473053</v>
      </c>
      <c r="AG722" s="276">
        <f>ROUND(B200,0)</f>
        <v>109460565</v>
      </c>
      <c r="AH722" s="276">
        <f>ROUND(C200,0)</f>
        <v>3370284</v>
      </c>
      <c r="AI722" s="276">
        <f>ROUND(D200,0)</f>
        <v>16295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10730160</v>
      </c>
      <c r="AN722" s="276">
        <f>ROUND(C202,0)</f>
        <v>1105146</v>
      </c>
      <c r="AO722" s="276">
        <f>ROUND(D202,0)</f>
        <v>3344732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3837152</v>
      </c>
      <c r="AW722" s="276">
        <f>ROUND(C209,0)</f>
        <v>69191</v>
      </c>
      <c r="AX722" s="276">
        <f>ROUND(D209,0)</f>
        <v>0</v>
      </c>
      <c r="AY722" s="276">
        <f>ROUND(B210,0)</f>
        <v>224352036</v>
      </c>
      <c r="AZ722" s="276">
        <f>ROUND(C210,0)</f>
        <v>20430654</v>
      </c>
      <c r="BA722" s="276">
        <f>ROUND(D210,0)</f>
        <v>34970619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9783358</v>
      </c>
      <c r="BF722" s="276">
        <f>ROUND(C212,0)</f>
        <v>487958</v>
      </c>
      <c r="BG722" s="276">
        <f>ROUND(D212,0)</f>
        <v>3473053</v>
      </c>
      <c r="BH722" s="276">
        <f>ROUND(B213,0)</f>
        <v>82046352</v>
      </c>
      <c r="BI722" s="276">
        <f>ROUND(C213,0)</f>
        <v>6314239</v>
      </c>
      <c r="BJ722" s="276">
        <f>ROUND(D213,0)</f>
        <v>15432</v>
      </c>
      <c r="BK722" s="276">
        <f>ROUND(B214,0)</f>
        <v>729187</v>
      </c>
      <c r="BL722" s="276">
        <f>ROUND(C214,0)</f>
        <v>205</v>
      </c>
      <c r="BM722" s="276">
        <f>ROUND(D214,0)</f>
        <v>0</v>
      </c>
      <c r="BN722" s="276">
        <f>ROUND(B215,0)</f>
        <v>9495163</v>
      </c>
      <c r="BO722" s="276">
        <f>ROUND(C215,0)</f>
        <v>649282</v>
      </c>
      <c r="BP722" s="276">
        <f>ROUND(D215,0)</f>
        <v>3344732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723696520</v>
      </c>
      <c r="BU722" s="276">
        <f>ROUND(C224,0)</f>
        <v>373393068</v>
      </c>
      <c r="BV722" s="276">
        <f>ROUND(C225,0)</f>
        <v>26403639</v>
      </c>
      <c r="BW722" s="276">
        <f>ROUND(C226,0)</f>
        <v>32741468</v>
      </c>
      <c r="BX722" s="276">
        <f>ROUND(C227,0)</f>
        <v>0</v>
      </c>
      <c r="BY722" s="276">
        <f>ROUND(C228,0)</f>
        <v>566036746</v>
      </c>
      <c r="BZ722" s="276">
        <f>ROUND(C231,0)</f>
        <v>11144</v>
      </c>
      <c r="CA722" s="276">
        <f>ROUND(C233,0)</f>
        <v>22147435</v>
      </c>
      <c r="CB722" s="276">
        <f>ROUND(C234,0)</f>
        <v>20985741</v>
      </c>
      <c r="CC722" s="276">
        <f>ROUND(C238+C239,0)</f>
        <v>28163001</v>
      </c>
      <c r="CD722" s="276">
        <f>D221</f>
        <v>23368684.43999999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081*2021*A</v>
      </c>
      <c r="B726" s="276">
        <f>ROUND(C111,0)</f>
        <v>20439</v>
      </c>
      <c r="C726" s="276">
        <f>ROUND(C112,0)</f>
        <v>0</v>
      </c>
      <c r="D726" s="276">
        <f>ROUND(C113,0)</f>
        <v>0</v>
      </c>
      <c r="E726" s="276">
        <f>ROUND(C114,0)</f>
        <v>2382</v>
      </c>
      <c r="F726" s="276">
        <f>ROUND(D111,0)</f>
        <v>117753</v>
      </c>
      <c r="G726" s="276">
        <f>ROUND(D112,0)</f>
        <v>0</v>
      </c>
      <c r="H726" s="276">
        <f>ROUND(D113,0)</f>
        <v>0</v>
      </c>
      <c r="I726" s="276">
        <f>ROUND(D114,0)</f>
        <v>3452</v>
      </c>
      <c r="J726" s="276">
        <f>ROUND(C116,0)</f>
        <v>73</v>
      </c>
      <c r="K726" s="276">
        <f>ROUND(C117,0)</f>
        <v>130</v>
      </c>
      <c r="L726" s="276">
        <f>ROUND(C118,0)</f>
        <v>139</v>
      </c>
      <c r="M726" s="276">
        <f>ROUND(C119,0)</f>
        <v>4</v>
      </c>
      <c r="N726" s="276">
        <f>ROUND(C120,0)</f>
        <v>20</v>
      </c>
      <c r="O726" s="276">
        <f>ROUND(C121,0)</f>
        <v>28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394</v>
      </c>
      <c r="W726" s="276">
        <f>ROUND(C129,0)</f>
        <v>17</v>
      </c>
      <c r="X726" s="276">
        <f>ROUND(B138,0)</f>
        <v>8112</v>
      </c>
      <c r="Y726" s="276">
        <f>ROUND(B139,0)</f>
        <v>60118</v>
      </c>
      <c r="Z726" s="276">
        <f>ROUND(B140,0)</f>
        <v>51633</v>
      </c>
      <c r="AA726" s="276">
        <f>ROUND(B141,0)</f>
        <v>531759994</v>
      </c>
      <c r="AB726" s="276">
        <f>ROUND(B142,0)</f>
        <v>499771231</v>
      </c>
      <c r="AC726" s="276">
        <f>ROUND(C138,0)</f>
        <v>4554</v>
      </c>
      <c r="AD726" s="276">
        <f>ROUND(C139,0)</f>
        <v>24212</v>
      </c>
      <c r="AE726" s="276">
        <f>ROUND(C140,0)</f>
        <v>26640</v>
      </c>
      <c r="AF726" s="276">
        <f>ROUND(C141,0)</f>
        <v>274362928</v>
      </c>
      <c r="AG726" s="276">
        <f>ROUND(C142,0)</f>
        <v>257858243</v>
      </c>
      <c r="AH726" s="276">
        <f>ROUND(D138,0)</f>
        <v>7773</v>
      </c>
      <c r="AI726" s="276">
        <f>ROUND(D139,0)</f>
        <v>33423</v>
      </c>
      <c r="AJ726" s="276">
        <f>ROUND(D140,0)</f>
        <v>45602</v>
      </c>
      <c r="AK726" s="276">
        <f>ROUND(D141,0)</f>
        <v>459373079</v>
      </c>
      <c r="AL726" s="276">
        <f>ROUND(D142,0)</f>
        <v>441395062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081*2021*A</v>
      </c>
      <c r="B730" s="276">
        <f>ROUND(C250,0)</f>
        <v>360040429</v>
      </c>
      <c r="C730" s="276">
        <f>ROUND(C251,0)</f>
        <v>0</v>
      </c>
      <c r="D730" s="276">
        <f>ROUND(C252,0)</f>
        <v>105658182</v>
      </c>
      <c r="E730" s="276">
        <f>ROUND(C253,0)</f>
        <v>19168319</v>
      </c>
      <c r="F730" s="276">
        <f>ROUND(C254,0)</f>
        <v>0</v>
      </c>
      <c r="G730" s="276">
        <f>ROUND(C255,0)</f>
        <v>427028</v>
      </c>
      <c r="H730" s="276">
        <f>ROUND(C256,0)</f>
        <v>0</v>
      </c>
      <c r="I730" s="276">
        <f>ROUND(C257,0)</f>
        <v>6544491</v>
      </c>
      <c r="J730" s="276">
        <f>ROUND(C258,0)</f>
        <v>382156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11820611</v>
      </c>
      <c r="P730" s="276">
        <f>ROUND(C268,0)</f>
        <v>4036565</v>
      </c>
      <c r="Q730" s="276">
        <f>ROUND(C269,0)</f>
        <v>609329075</v>
      </c>
      <c r="R730" s="276">
        <f>ROUND(C270,0)</f>
        <v>0</v>
      </c>
      <c r="S730" s="276">
        <f>ROUND(C271,0)</f>
        <v>9947257</v>
      </c>
      <c r="T730" s="276">
        <f>ROUND(C272,0)</f>
        <v>113543946</v>
      </c>
      <c r="U730" s="276">
        <f>ROUND(C273,0)</f>
        <v>8490574</v>
      </c>
      <c r="V730" s="276">
        <f>ROUND(C274,0)</f>
        <v>0</v>
      </c>
      <c r="W730" s="276">
        <f>ROUND(C275,0)</f>
        <v>0</v>
      </c>
      <c r="X730" s="276">
        <f>ROUND(C276,0)</f>
        <v>316390940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6910850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3326550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791620</v>
      </c>
      <c r="AM730" s="276">
        <f>ROUND(C310,0)</f>
        <v>0</v>
      </c>
      <c r="AN730" s="276">
        <f>ROUND(C311,0)</f>
        <v>0</v>
      </c>
      <c r="AO730" s="276">
        <f>ROUND(C312,0)</f>
        <v>3768327</v>
      </c>
      <c r="AP730" s="276">
        <f>ROUND(C313,0)</f>
        <v>0</v>
      </c>
      <c r="AQ730" s="276">
        <f>ROUND(C316,0)</f>
        <v>0</v>
      </c>
      <c r="AR730" s="276">
        <f>ROUND(C317,0)</f>
        <v>171012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961342</v>
      </c>
      <c r="BA730" s="276">
        <f>ROUND(C328,0)</f>
        <v>0</v>
      </c>
      <c r="BB730" s="276">
        <f>ROUND(C332,0)</f>
        <v>892553054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2332.4699999999998</v>
      </c>
      <c r="BJ730" s="276">
        <f>ROUND(C359,0)</f>
        <v>1265496001</v>
      </c>
      <c r="BK730" s="276">
        <f>ROUND(C360,0)</f>
        <v>1199024536</v>
      </c>
      <c r="BL730" s="276">
        <f>ROUND(C364,0)</f>
        <v>1750434442</v>
      </c>
      <c r="BM730" s="276">
        <f>ROUND(C365,0)</f>
        <v>43133176</v>
      </c>
      <c r="BN730" s="276">
        <f>ROUND(C366,0)</f>
        <v>0</v>
      </c>
      <c r="BO730" s="276">
        <f>ROUND(C370,0)</f>
        <v>20803995</v>
      </c>
      <c r="BP730" s="276">
        <f>ROUND(C371,0)</f>
        <v>0</v>
      </c>
      <c r="BQ730" s="276">
        <f>ROUND(C378,0)</f>
        <v>259451045</v>
      </c>
      <c r="BR730" s="276">
        <f>ROUND(C379,0)</f>
        <v>53284759</v>
      </c>
      <c r="BS730" s="276">
        <f>ROUND(C380,0)</f>
        <v>20093999</v>
      </c>
      <c r="BT730" s="276">
        <f>ROUND(C381,0)</f>
        <v>76218976</v>
      </c>
      <c r="BU730" s="276">
        <f>ROUND(C382,0)</f>
        <v>2256723</v>
      </c>
      <c r="BV730" s="276">
        <f>ROUND(C383,0)</f>
        <v>157946573</v>
      </c>
      <c r="BW730" s="276">
        <f>ROUND(C384,0)</f>
        <v>27068997</v>
      </c>
      <c r="BX730" s="276">
        <f>ROUND(C385,0)</f>
        <v>8404308</v>
      </c>
      <c r="BY730" s="276">
        <f>ROUND(C386,0)</f>
        <v>8366644</v>
      </c>
      <c r="BZ730" s="276">
        <f>ROUND(C387,0)</f>
        <v>5533460</v>
      </c>
      <c r="CA730" s="276">
        <f>ROUND(C388,0)</f>
        <v>12983550</v>
      </c>
      <c r="CB730" s="276">
        <f>C363</f>
        <v>23368684.439999998</v>
      </c>
      <c r="CC730" s="276">
        <f>ROUND(C389,0)</f>
        <v>22909559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081*2021*6010*A</v>
      </c>
      <c r="B734" s="276">
        <f>ROUND(C59,0)</f>
        <v>41481</v>
      </c>
      <c r="C734" s="276">
        <f>ROUND(C60,2)</f>
        <v>351.08</v>
      </c>
      <c r="D734" s="276">
        <f>ROUND(C61,0)</f>
        <v>39476488</v>
      </c>
      <c r="E734" s="276">
        <f>ROUND(C62,0)</f>
        <v>7236148</v>
      </c>
      <c r="F734" s="276">
        <f>ROUND(C63,0)</f>
        <v>0</v>
      </c>
      <c r="G734" s="276">
        <f>ROUND(C64,0)</f>
        <v>5207660</v>
      </c>
      <c r="H734" s="276">
        <f>ROUND(C65,0)</f>
        <v>252648</v>
      </c>
      <c r="I734" s="276">
        <f>ROUND(C66,0)</f>
        <v>901410</v>
      </c>
      <c r="J734" s="276">
        <f>ROUND(C67,0)</f>
        <v>1415676</v>
      </c>
      <c r="K734" s="276">
        <f>ROUND(C68,0)</f>
        <v>286255</v>
      </c>
      <c r="L734" s="276">
        <f>ROUND(C69,0)</f>
        <v>279338</v>
      </c>
      <c r="M734" s="276">
        <f>ROUND(C70,0)</f>
        <v>29118</v>
      </c>
      <c r="N734" s="276">
        <f>ROUND(C75,0)</f>
        <v>204782413</v>
      </c>
      <c r="O734" s="276">
        <f>ROUND(C73,0)</f>
        <v>203130076</v>
      </c>
      <c r="P734" s="276">
        <f>IF(C76&gt;0,ROUND(C76,0),0)</f>
        <v>78867</v>
      </c>
      <c r="Q734" s="276">
        <f>IF(C77&gt;0,ROUND(C77,0),0)</f>
        <v>70134</v>
      </c>
      <c r="R734" s="276">
        <f>IF(C78&gt;0,ROUND(C78,0),0)</f>
        <v>15159</v>
      </c>
      <c r="S734" s="276">
        <f>IF(C79&gt;0,ROUND(C79,0),0)</f>
        <v>767057</v>
      </c>
      <c r="T734" s="276">
        <f>IF(C80&gt;0,ROUND(C80,2),0)</f>
        <v>224.9</v>
      </c>
      <c r="U734" s="276"/>
      <c r="V734" s="276"/>
      <c r="W734" s="276"/>
      <c r="X734" s="276"/>
      <c r="Y734" s="276">
        <f>IF(M668&lt;&gt;0,ROUND(M668,0),0)</f>
        <v>32458614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081*2021*6030*A</v>
      </c>
      <c r="B735" s="276">
        <f>ROUND(D59,0)</f>
        <v>24876</v>
      </c>
      <c r="C735" s="278">
        <f>ROUND(D60,2)</f>
        <v>159.03</v>
      </c>
      <c r="D735" s="276">
        <f>ROUND(D61,0)</f>
        <v>18782413</v>
      </c>
      <c r="E735" s="276">
        <f>ROUND(D62,0)</f>
        <v>3187487</v>
      </c>
      <c r="F735" s="276">
        <f>ROUND(D63,0)</f>
        <v>394800</v>
      </c>
      <c r="G735" s="276">
        <f>ROUND(D64,0)</f>
        <v>1580789</v>
      </c>
      <c r="H735" s="276">
        <f>ROUND(D65,0)</f>
        <v>122278</v>
      </c>
      <c r="I735" s="276">
        <f>ROUND(D66,0)</f>
        <v>288056</v>
      </c>
      <c r="J735" s="276">
        <f>ROUND(D67,0)</f>
        <v>113122</v>
      </c>
      <c r="K735" s="276">
        <f>ROUND(D68,0)</f>
        <v>116225</v>
      </c>
      <c r="L735" s="276">
        <f>ROUND(D69,0)</f>
        <v>151490</v>
      </c>
      <c r="M735" s="276">
        <f>ROUND(D70,0)</f>
        <v>9345</v>
      </c>
      <c r="N735" s="276">
        <f>ROUND(D75,0)</f>
        <v>85664226</v>
      </c>
      <c r="O735" s="276">
        <f>ROUND(D73,0)</f>
        <v>79952090</v>
      </c>
      <c r="P735" s="276">
        <f>IF(D76&gt;0,ROUND(D76,0),0)</f>
        <v>38903</v>
      </c>
      <c r="Q735" s="276">
        <f>IF(D77&gt;0,ROUND(D77,0),0)</f>
        <v>101855</v>
      </c>
      <c r="R735" s="276">
        <f>IF(D78&gt;0,ROUND(D78,0),0)</f>
        <v>4497</v>
      </c>
      <c r="S735" s="276">
        <f>IF(D79&gt;0,ROUND(D79,0),0)</f>
        <v>554095</v>
      </c>
      <c r="T735" s="278">
        <f>IF(D80&gt;0,ROUND(D80,2),0)</f>
        <v>99.5</v>
      </c>
      <c r="U735" s="276"/>
      <c r="V735" s="277"/>
      <c r="W735" s="276"/>
      <c r="X735" s="276"/>
      <c r="Y735" s="276">
        <f t="shared" ref="Y735:Y779" si="23">IF(M669&lt;&gt;0,ROUND(M669,0),0)</f>
        <v>15928625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081*2021*6070*A</v>
      </c>
      <c r="B736" s="276">
        <f>ROUND(E59,0)</f>
        <v>29426</v>
      </c>
      <c r="C736" s="278">
        <f>ROUND(E60,2)</f>
        <v>175.18</v>
      </c>
      <c r="D736" s="276">
        <f>ROUND(E61,0)</f>
        <v>18411236</v>
      </c>
      <c r="E736" s="276">
        <f>ROUND(E62,0)</f>
        <v>3444434</v>
      </c>
      <c r="F736" s="276">
        <f>ROUND(E63,0)</f>
        <v>0</v>
      </c>
      <c r="G736" s="276">
        <f>ROUND(E64,0)</f>
        <v>1957575</v>
      </c>
      <c r="H736" s="276">
        <f>ROUND(E65,0)</f>
        <v>176334</v>
      </c>
      <c r="I736" s="276">
        <f>ROUND(E66,0)</f>
        <v>315584</v>
      </c>
      <c r="J736" s="276">
        <f>ROUND(E67,0)</f>
        <v>268624</v>
      </c>
      <c r="K736" s="276">
        <f>ROUND(E68,0)</f>
        <v>222204</v>
      </c>
      <c r="L736" s="276">
        <f>ROUND(E69,0)</f>
        <v>167665</v>
      </c>
      <c r="M736" s="276">
        <f>ROUND(E70,0)</f>
        <v>55203</v>
      </c>
      <c r="N736" s="276">
        <f>ROUND(E75,0)</f>
        <v>80268518</v>
      </c>
      <c r="O736" s="276">
        <f>ROUND(E73,0)</f>
        <v>77561107</v>
      </c>
      <c r="P736" s="276">
        <f>IF(E76&gt;0,ROUND(E76,0),0)</f>
        <v>56024</v>
      </c>
      <c r="Q736" s="276">
        <f>IF(E77&gt;0,ROUND(E77,0),0)</f>
        <v>111300</v>
      </c>
      <c r="R736" s="276">
        <f>IF(E78&gt;0,ROUND(E78,0),0)</f>
        <v>61274</v>
      </c>
      <c r="S736" s="276">
        <f>IF(E79&gt;0,ROUND(E79,0),0)</f>
        <v>319478</v>
      </c>
      <c r="T736" s="278">
        <f>IF(E80&gt;0,ROUND(E80,2),0)</f>
        <v>94.51</v>
      </c>
      <c r="U736" s="276"/>
      <c r="V736" s="277"/>
      <c r="W736" s="276"/>
      <c r="X736" s="276"/>
      <c r="Y736" s="276">
        <f t="shared" si="23"/>
        <v>20176421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081*2021*6100*A</v>
      </c>
      <c r="B737" s="276">
        <f>ROUND(F59,0)</f>
        <v>3779</v>
      </c>
      <c r="C737" s="278">
        <f>ROUND(F60,2)</f>
        <v>34.200000000000003</v>
      </c>
      <c r="D737" s="276">
        <f>ROUND(F61,0)</f>
        <v>4002020</v>
      </c>
      <c r="E737" s="276">
        <f>ROUND(F62,0)</f>
        <v>862195</v>
      </c>
      <c r="F737" s="276">
        <f>ROUND(F63,0)</f>
        <v>0</v>
      </c>
      <c r="G737" s="276">
        <f>ROUND(F64,0)</f>
        <v>182394</v>
      </c>
      <c r="H737" s="276">
        <f>ROUND(F65,0)</f>
        <v>42774</v>
      </c>
      <c r="I737" s="276">
        <f>ROUND(F66,0)</f>
        <v>380256</v>
      </c>
      <c r="J737" s="276">
        <f>ROUND(F67,0)</f>
        <v>16901</v>
      </c>
      <c r="K737" s="276">
        <f>ROUND(F68,0)</f>
        <v>11824</v>
      </c>
      <c r="L737" s="276">
        <f>ROUND(F69,0)</f>
        <v>19910</v>
      </c>
      <c r="M737" s="276">
        <f>ROUND(F70,0)</f>
        <v>5430</v>
      </c>
      <c r="N737" s="276">
        <f>ROUND(F75,0)</f>
        <v>17741537</v>
      </c>
      <c r="O737" s="276">
        <f>ROUND(F73,0)</f>
        <v>17491488</v>
      </c>
      <c r="P737" s="276">
        <f>IF(F76&gt;0,ROUND(F76,0),0)</f>
        <v>13508</v>
      </c>
      <c r="Q737" s="276">
        <f>IF(F77&gt;0,ROUND(F77,0),0)</f>
        <v>9978</v>
      </c>
      <c r="R737" s="276">
        <f>IF(F78&gt;0,ROUND(F78,0),0)</f>
        <v>9869</v>
      </c>
      <c r="S737" s="276">
        <f>IF(F79&gt;0,ROUND(F79,0),0)</f>
        <v>64295</v>
      </c>
      <c r="T737" s="278">
        <f>IF(F80&gt;0,ROUND(F80,2),0)</f>
        <v>22.67</v>
      </c>
      <c r="U737" s="276"/>
      <c r="V737" s="277"/>
      <c r="W737" s="276"/>
      <c r="X737" s="276"/>
      <c r="Y737" s="276">
        <f t="shared" si="23"/>
        <v>4038920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081*2021*6120*A</v>
      </c>
      <c r="B738" s="276">
        <f>ROUND(G59,0)</f>
        <v>11994</v>
      </c>
      <c r="C738" s="278">
        <f>ROUND(G60,2)</f>
        <v>72.7</v>
      </c>
      <c r="D738" s="276">
        <f>ROUND(G61,0)</f>
        <v>6267699</v>
      </c>
      <c r="E738" s="276">
        <f>ROUND(G62,0)</f>
        <v>1602028</v>
      </c>
      <c r="F738" s="276">
        <f>ROUND(G63,0)</f>
        <v>0</v>
      </c>
      <c r="G738" s="276">
        <f>ROUND(G64,0)</f>
        <v>433538</v>
      </c>
      <c r="H738" s="276">
        <f>ROUND(G65,0)</f>
        <v>59963</v>
      </c>
      <c r="I738" s="276">
        <f>ROUND(G66,0)</f>
        <v>57014</v>
      </c>
      <c r="J738" s="276">
        <f>ROUND(G67,0)</f>
        <v>9628</v>
      </c>
      <c r="K738" s="276">
        <f>ROUND(G68,0)</f>
        <v>88278</v>
      </c>
      <c r="L738" s="276">
        <f>ROUND(G69,0)</f>
        <v>31610</v>
      </c>
      <c r="M738" s="276">
        <f>ROUND(G70,0)</f>
        <v>11661</v>
      </c>
      <c r="N738" s="276">
        <f>ROUND(G75,0)</f>
        <v>40126792</v>
      </c>
      <c r="O738" s="276">
        <f>ROUND(G73,0)</f>
        <v>40126792</v>
      </c>
      <c r="P738" s="276">
        <f>IF(G76&gt;0,ROUND(G76,0),0)</f>
        <v>19079</v>
      </c>
      <c r="Q738" s="276">
        <f>IF(G77&gt;0,ROUND(G77,0),0)</f>
        <v>41300</v>
      </c>
      <c r="R738" s="276">
        <f>IF(G78&gt;0,ROUND(G78,0),0)</f>
        <v>0</v>
      </c>
      <c r="S738" s="276">
        <f>IF(G79&gt;0,ROUND(G79,0),0)</f>
        <v>71208</v>
      </c>
      <c r="T738" s="278">
        <f>IF(G80&gt;0,ROUND(G80,2),0)</f>
        <v>38.340000000000003</v>
      </c>
      <c r="U738" s="276"/>
      <c r="V738" s="277"/>
      <c r="W738" s="276"/>
      <c r="X738" s="276"/>
      <c r="Y738" s="276">
        <f t="shared" si="23"/>
        <v>6445619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081*2021*6140*A</v>
      </c>
      <c r="B739" s="276">
        <f>ROUND(H59,0)</f>
        <v>0</v>
      </c>
      <c r="C739" s="278">
        <f>ROUND(H60,2)</f>
        <v>3.12</v>
      </c>
      <c r="D739" s="276">
        <f>ROUND(H61,0)</f>
        <v>532337</v>
      </c>
      <c r="E739" s="276">
        <f>ROUND(H62,0)</f>
        <v>89566</v>
      </c>
      <c r="F739" s="276">
        <f>ROUND(H63,0)</f>
        <v>0</v>
      </c>
      <c r="G739" s="276">
        <f>ROUND(H64,0)</f>
        <v>3162</v>
      </c>
      <c r="H739" s="276">
        <f>ROUND(H65,0)</f>
        <v>25520</v>
      </c>
      <c r="I739" s="276">
        <f>ROUND(H66,0)</f>
        <v>7489</v>
      </c>
      <c r="J739" s="276">
        <f>ROUND(H67,0)</f>
        <v>0</v>
      </c>
      <c r="K739" s="276">
        <f>ROUND(H68,0)</f>
        <v>0</v>
      </c>
      <c r="L739" s="276">
        <f>ROUND(H69,0)</f>
        <v>13634</v>
      </c>
      <c r="M739" s="276">
        <f>ROUND(H70,0)</f>
        <v>562862</v>
      </c>
      <c r="N739" s="276">
        <f>ROUND(H75,0)</f>
        <v>387673</v>
      </c>
      <c r="O739" s="276">
        <f>ROUND(H73,0)</f>
        <v>0</v>
      </c>
      <c r="P739" s="276">
        <f>IF(H76&gt;0,ROUND(H76,0),0)</f>
        <v>8259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0.34</v>
      </c>
      <c r="U739" s="276"/>
      <c r="V739" s="277"/>
      <c r="W739" s="276"/>
      <c r="X739" s="276"/>
      <c r="Y739" s="276">
        <f t="shared" si="23"/>
        <v>679632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081*2021*6150*A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081*2021*6170*A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081*2021*6200*A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081*2021*6210*A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081*2021*6330*A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081*2021*6400*A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081*2021*7010*A</v>
      </c>
      <c r="B746" s="276">
        <f>ROUND(O59,0)</f>
        <v>2333</v>
      </c>
      <c r="C746" s="278">
        <f>ROUND(O60,2)</f>
        <v>52.09</v>
      </c>
      <c r="D746" s="276">
        <f>ROUND(O61,0)</f>
        <v>7654874</v>
      </c>
      <c r="E746" s="276">
        <f>ROUND(O62,0)</f>
        <v>1255724</v>
      </c>
      <c r="F746" s="276">
        <f>ROUND(O63,0)</f>
        <v>0</v>
      </c>
      <c r="G746" s="276">
        <f>ROUND(O64,0)</f>
        <v>909371</v>
      </c>
      <c r="H746" s="276">
        <f>ROUND(O65,0)</f>
        <v>55787</v>
      </c>
      <c r="I746" s="276">
        <f>ROUND(O66,0)</f>
        <v>109135</v>
      </c>
      <c r="J746" s="276">
        <f>ROUND(O67,0)</f>
        <v>30281</v>
      </c>
      <c r="K746" s="276">
        <f>ROUND(O68,0)</f>
        <v>1532</v>
      </c>
      <c r="L746" s="276">
        <f>ROUND(O69,0)</f>
        <v>32826</v>
      </c>
      <c r="M746" s="276">
        <f>ROUND(O70,0)</f>
        <v>4997</v>
      </c>
      <c r="N746" s="276">
        <f>ROUND(O75,0)</f>
        <v>33932196</v>
      </c>
      <c r="O746" s="276">
        <f>ROUND(O73,0)</f>
        <v>27343310</v>
      </c>
      <c r="P746" s="276">
        <f>IF(O76&gt;0,ROUND(O76,0),0)</f>
        <v>17652</v>
      </c>
      <c r="Q746" s="276">
        <f>IF(O77&gt;0,ROUND(O77,0),0)</f>
        <v>2563</v>
      </c>
      <c r="R746" s="276">
        <f>IF(O78&gt;0,ROUND(O78,0),0)</f>
        <v>0</v>
      </c>
      <c r="S746" s="276">
        <f>IF(O79&gt;0,ROUND(O79,0),0)</f>
        <v>107832</v>
      </c>
      <c r="T746" s="278">
        <f>IF(O80&gt;0,ROUND(O80,2),0)</f>
        <v>32.93</v>
      </c>
      <c r="U746" s="276"/>
      <c r="V746" s="277"/>
      <c r="W746" s="276"/>
      <c r="X746" s="276"/>
      <c r="Y746" s="276">
        <f t="shared" si="23"/>
        <v>5650748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081*2021*7020*A</v>
      </c>
      <c r="B747" s="276">
        <f>ROUND(P59,0)</f>
        <v>1264035</v>
      </c>
      <c r="C747" s="278">
        <f>ROUND(P60,2)</f>
        <v>74.86</v>
      </c>
      <c r="D747" s="276">
        <f>ROUND(P61,0)</f>
        <v>7737359</v>
      </c>
      <c r="E747" s="276">
        <f>ROUND(P62,0)</f>
        <v>1648519</v>
      </c>
      <c r="F747" s="276">
        <f>ROUND(P63,0)</f>
        <v>365062</v>
      </c>
      <c r="G747" s="276">
        <f>ROUND(P64,0)</f>
        <v>19424210</v>
      </c>
      <c r="H747" s="276">
        <f>ROUND(P65,0)</f>
        <v>136569</v>
      </c>
      <c r="I747" s="276">
        <f>ROUND(P66,0)</f>
        <v>1499869</v>
      </c>
      <c r="J747" s="276">
        <f>ROUND(P67,0)</f>
        <v>1124658</v>
      </c>
      <c r="K747" s="276">
        <f>ROUND(P68,0)</f>
        <v>1570396</v>
      </c>
      <c r="L747" s="276">
        <f>ROUND(P69,0)</f>
        <v>121633</v>
      </c>
      <c r="M747" s="276">
        <f>ROUND(P70,0)</f>
        <v>0</v>
      </c>
      <c r="N747" s="276">
        <f>ROUND(P75,0)</f>
        <v>335047138</v>
      </c>
      <c r="O747" s="276">
        <f>ROUND(P73,0)</f>
        <v>120623041</v>
      </c>
      <c r="P747" s="276">
        <f>IF(P76&gt;0,ROUND(P76,0),0)</f>
        <v>43469</v>
      </c>
      <c r="Q747" s="276">
        <f>IF(P77&gt;0,ROUND(P77,0),0)</f>
        <v>0</v>
      </c>
      <c r="R747" s="276">
        <f>IF(P78&gt;0,ROUND(P78,0),0)</f>
        <v>18336</v>
      </c>
      <c r="S747" s="276">
        <f>IF(P79&gt;0,ROUND(P79,0),0)</f>
        <v>163423</v>
      </c>
      <c r="T747" s="278">
        <f>IF(P80&gt;0,ROUND(P80,2),0)</f>
        <v>30.48</v>
      </c>
      <c r="U747" s="276"/>
      <c r="V747" s="277"/>
      <c r="W747" s="276"/>
      <c r="X747" s="276"/>
      <c r="Y747" s="276">
        <f t="shared" si="23"/>
        <v>29068384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081*2021*7030*A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081*2021*7040*A</v>
      </c>
      <c r="B749" s="276">
        <f>ROUND(R59,0)</f>
        <v>0</v>
      </c>
      <c r="C749" s="278">
        <f>ROUND(R60,2)</f>
        <v>34.9</v>
      </c>
      <c r="D749" s="276">
        <f>ROUND(R61,0)</f>
        <v>3947258</v>
      </c>
      <c r="E749" s="276">
        <f>ROUND(R62,0)</f>
        <v>890627</v>
      </c>
      <c r="F749" s="276">
        <f>ROUND(R63,0)</f>
        <v>1925144</v>
      </c>
      <c r="G749" s="276">
        <f>ROUND(R64,0)</f>
        <v>1202091</v>
      </c>
      <c r="H749" s="276">
        <f>ROUND(R65,0)</f>
        <v>45296</v>
      </c>
      <c r="I749" s="276">
        <f>ROUND(R66,0)</f>
        <v>42666</v>
      </c>
      <c r="J749" s="276">
        <f>ROUND(R67,0)</f>
        <v>325019</v>
      </c>
      <c r="K749" s="276">
        <f>ROUND(R68,0)</f>
        <v>0</v>
      </c>
      <c r="L749" s="276">
        <f>ROUND(R69,0)</f>
        <v>20343</v>
      </c>
      <c r="M749" s="276">
        <f>ROUND(R70,0)</f>
        <v>0</v>
      </c>
      <c r="N749" s="276">
        <f>ROUND(R75,0)</f>
        <v>84268698</v>
      </c>
      <c r="O749" s="276">
        <f>ROUND(R73,0)</f>
        <v>29599630</v>
      </c>
      <c r="P749" s="276">
        <f>IF(R76&gt;0,ROUND(R76,0),0)</f>
        <v>13937</v>
      </c>
      <c r="Q749" s="276">
        <f>IF(R77&gt;0,ROUND(R77,0),0)</f>
        <v>960</v>
      </c>
      <c r="R749" s="276">
        <f>IF(R78&gt;0,ROUND(R78,0),0)</f>
        <v>2809</v>
      </c>
      <c r="S749" s="276">
        <f>IF(R79&gt;0,ROUND(R79,0),0)</f>
        <v>49857</v>
      </c>
      <c r="T749" s="278">
        <f>IF(R80&gt;0,ROUND(R80,2),0)</f>
        <v>23.41</v>
      </c>
      <c r="U749" s="276"/>
      <c r="V749" s="277"/>
      <c r="W749" s="276"/>
      <c r="X749" s="276"/>
      <c r="Y749" s="276">
        <f t="shared" si="23"/>
        <v>7335333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081*2021*7050*A</v>
      </c>
      <c r="B750" s="276"/>
      <c r="C750" s="278">
        <f>ROUND(S60,2)</f>
        <v>25.19</v>
      </c>
      <c r="D750" s="276">
        <f>ROUND(S61,0)</f>
        <v>1636351</v>
      </c>
      <c r="E750" s="276">
        <f>ROUND(S62,0)</f>
        <v>539218</v>
      </c>
      <c r="F750" s="276">
        <f>ROUND(S63,0)</f>
        <v>0</v>
      </c>
      <c r="G750" s="276">
        <f>ROUND(S64,0)</f>
        <v>559171</v>
      </c>
      <c r="H750" s="276">
        <f>ROUND(S65,0)</f>
        <v>17660</v>
      </c>
      <c r="I750" s="276">
        <f>ROUND(S66,0)</f>
        <v>173998</v>
      </c>
      <c r="J750" s="276">
        <f>ROUND(S67,0)</f>
        <v>11069</v>
      </c>
      <c r="K750" s="276">
        <f>ROUND(S68,0)</f>
        <v>39</v>
      </c>
      <c r="L750" s="276">
        <f>ROUND(S69,0)</f>
        <v>7684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5681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388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1231175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081*2021*7060*A</v>
      </c>
      <c r="B751" s="276"/>
      <c r="C751" s="278">
        <f>ROUND(T60,2)</f>
        <v>5.47</v>
      </c>
      <c r="D751" s="276">
        <f>ROUND(T61,0)</f>
        <v>593016</v>
      </c>
      <c r="E751" s="276">
        <f>ROUND(T62,0)</f>
        <v>141778</v>
      </c>
      <c r="F751" s="276">
        <f>ROUND(T63,0)</f>
        <v>0</v>
      </c>
      <c r="G751" s="276">
        <f>ROUND(T64,0)</f>
        <v>479538</v>
      </c>
      <c r="H751" s="276">
        <f>ROUND(T65,0)</f>
        <v>2810</v>
      </c>
      <c r="I751" s="276">
        <f>ROUND(T66,0)</f>
        <v>2266</v>
      </c>
      <c r="J751" s="276">
        <f>ROUND(T67,0)</f>
        <v>23943</v>
      </c>
      <c r="K751" s="276">
        <f>ROUND(T68,0)</f>
        <v>0</v>
      </c>
      <c r="L751" s="276">
        <f>ROUND(T69,0)</f>
        <v>845</v>
      </c>
      <c r="M751" s="276">
        <f>ROUND(T70,0)</f>
        <v>1191</v>
      </c>
      <c r="N751" s="276">
        <f>ROUND(T75,0)</f>
        <v>8083799</v>
      </c>
      <c r="O751" s="276">
        <f>ROUND(T73,0)</f>
        <v>8008476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4.45</v>
      </c>
      <c r="U751" s="276"/>
      <c r="V751" s="277"/>
      <c r="W751" s="276"/>
      <c r="X751" s="276"/>
      <c r="Y751" s="276">
        <f t="shared" si="23"/>
        <v>726272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081*2021*7070*A</v>
      </c>
      <c r="B752" s="276">
        <f>ROUND(U59,0)</f>
        <v>0</v>
      </c>
      <c r="C752" s="278">
        <f>ROUND(U60,2)</f>
        <v>70.349999999999994</v>
      </c>
      <c r="D752" s="276">
        <f>ROUND(U61,0)</f>
        <v>4683347</v>
      </c>
      <c r="E752" s="276">
        <f>ROUND(U62,0)</f>
        <v>1579130</v>
      </c>
      <c r="F752" s="276">
        <f>ROUND(U63,0)</f>
        <v>0</v>
      </c>
      <c r="G752" s="276">
        <f>ROUND(U64,0)</f>
        <v>5345696</v>
      </c>
      <c r="H752" s="276">
        <f>ROUND(U65,0)</f>
        <v>24939</v>
      </c>
      <c r="I752" s="276">
        <f>ROUND(U66,0)</f>
        <v>1194054</v>
      </c>
      <c r="J752" s="276">
        <f>ROUND(U67,0)</f>
        <v>117466</v>
      </c>
      <c r="K752" s="276">
        <f>ROUND(U68,0)</f>
        <v>9867</v>
      </c>
      <c r="L752" s="276">
        <f>ROUND(U69,0)</f>
        <v>47950</v>
      </c>
      <c r="M752" s="276">
        <f>ROUND(U70,0)</f>
        <v>39711</v>
      </c>
      <c r="N752" s="276">
        <f>ROUND(U75,0)</f>
        <v>176820891</v>
      </c>
      <c r="O752" s="276">
        <f>ROUND(U73,0)</f>
        <v>106175914</v>
      </c>
      <c r="P752" s="276">
        <f>IF(U76&gt;0,ROUND(U76,0),0)</f>
        <v>7396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0.15</v>
      </c>
      <c r="U752" s="276"/>
      <c r="V752" s="277"/>
      <c r="W752" s="276"/>
      <c r="X752" s="276"/>
      <c r="Y752" s="276">
        <f t="shared" si="23"/>
        <v>12210248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081*2021*7110*A</v>
      </c>
      <c r="B753" s="276">
        <f>ROUND(V59,0)</f>
        <v>34692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5</v>
      </c>
      <c r="H753" s="276">
        <f>ROUND(V65,0)</f>
        <v>585</v>
      </c>
      <c r="I753" s="276">
        <f>ROUND(V66,0)</f>
        <v>0</v>
      </c>
      <c r="J753" s="276">
        <f>ROUND(V67,0)</f>
        <v>5981</v>
      </c>
      <c r="K753" s="276">
        <f>ROUND(V68,0)</f>
        <v>0</v>
      </c>
      <c r="L753" s="276">
        <f>ROUND(V69,0)</f>
        <v>256</v>
      </c>
      <c r="M753" s="276">
        <f>ROUND(V70,0)</f>
        <v>0</v>
      </c>
      <c r="N753" s="276">
        <f>ROUND(V75,0)</f>
        <v>9679075</v>
      </c>
      <c r="O753" s="276">
        <f>ROUND(V73,0)</f>
        <v>4540184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456713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081*2021*7120*A</v>
      </c>
      <c r="B754" s="276">
        <f>ROUND(W59,0)</f>
        <v>237086</v>
      </c>
      <c r="C754" s="278">
        <f>ROUND(W60,2)</f>
        <v>21.7</v>
      </c>
      <c r="D754" s="276">
        <f>ROUND(W61,0)</f>
        <v>2501752</v>
      </c>
      <c r="E754" s="276">
        <f>ROUND(W62,0)</f>
        <v>525922</v>
      </c>
      <c r="F754" s="276">
        <f>ROUND(W63,0)</f>
        <v>0</v>
      </c>
      <c r="G754" s="276">
        <f>ROUND(W64,0)</f>
        <v>350720</v>
      </c>
      <c r="H754" s="276">
        <f>ROUND(W65,0)</f>
        <v>27925</v>
      </c>
      <c r="I754" s="276">
        <f>ROUND(W66,0)</f>
        <v>1369430</v>
      </c>
      <c r="J754" s="276">
        <f>ROUND(W67,0)</f>
        <v>29310</v>
      </c>
      <c r="K754" s="276">
        <f>ROUND(W68,0)</f>
        <v>0</v>
      </c>
      <c r="L754" s="276">
        <f>ROUND(W69,0)</f>
        <v>17802</v>
      </c>
      <c r="M754" s="276">
        <f>ROUND(W70,0)</f>
        <v>0</v>
      </c>
      <c r="N754" s="276">
        <f>ROUND(W75,0)</f>
        <v>145502400</v>
      </c>
      <c r="O754" s="276">
        <f>ROUND(W73,0)</f>
        <v>23273437</v>
      </c>
      <c r="P754" s="276">
        <f>IF(W76&gt;0,ROUND(W76,0),0)</f>
        <v>1217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7998928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081*2021*7130*A</v>
      </c>
      <c r="B755" s="276">
        <f>ROUND(X59,0)</f>
        <v>233485</v>
      </c>
      <c r="C755" s="278">
        <f>ROUND(X60,2)</f>
        <v>11.27</v>
      </c>
      <c r="D755" s="276">
        <f>ROUND(X61,0)</f>
        <v>1294821</v>
      </c>
      <c r="E755" s="276">
        <f>ROUND(X62,0)</f>
        <v>253685</v>
      </c>
      <c r="F755" s="276">
        <f>ROUND(X63,0)</f>
        <v>0</v>
      </c>
      <c r="G755" s="276">
        <f>ROUND(X64,0)</f>
        <v>507879</v>
      </c>
      <c r="H755" s="276">
        <f>ROUND(X65,0)</f>
        <v>5832</v>
      </c>
      <c r="I755" s="276">
        <f>ROUND(X66,0)</f>
        <v>33011</v>
      </c>
      <c r="J755" s="276">
        <f>ROUND(X67,0)</f>
        <v>194186</v>
      </c>
      <c r="K755" s="276">
        <f>ROUND(X68,0)</f>
        <v>0</v>
      </c>
      <c r="L755" s="276">
        <f>ROUND(X69,0)</f>
        <v>2792</v>
      </c>
      <c r="M755" s="276">
        <f>ROUND(X70,0)</f>
        <v>0</v>
      </c>
      <c r="N755" s="276">
        <f>ROUND(X75,0)</f>
        <v>137272537</v>
      </c>
      <c r="O755" s="276">
        <f>ROUND(X73,0)</f>
        <v>61092255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30848</v>
      </c>
      <c r="T755" s="278">
        <f>IF(X80&gt;0,ROUND(X80,2),0)</f>
        <v>0.01</v>
      </c>
      <c r="U755" s="276"/>
      <c r="V755" s="277"/>
      <c r="W755" s="276"/>
      <c r="X755" s="276"/>
      <c r="Y755" s="276">
        <f t="shared" si="23"/>
        <v>7016513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081*2021*7140*A</v>
      </c>
      <c r="B756" s="276">
        <f>ROUND(Y59,0)</f>
        <v>119755</v>
      </c>
      <c r="C756" s="278">
        <f>ROUND(Y60,2)</f>
        <v>36.15</v>
      </c>
      <c r="D756" s="276">
        <f>ROUND(Y61,0)</f>
        <v>3689147</v>
      </c>
      <c r="E756" s="276">
        <f>ROUND(Y62,0)</f>
        <v>901687</v>
      </c>
      <c r="F756" s="276">
        <f>ROUND(Y63,0)</f>
        <v>0</v>
      </c>
      <c r="G756" s="276">
        <f>ROUND(Y64,0)</f>
        <v>3561846</v>
      </c>
      <c r="H756" s="276">
        <f>ROUND(Y65,0)</f>
        <v>27132</v>
      </c>
      <c r="I756" s="276">
        <f>ROUND(Y66,0)</f>
        <v>132516</v>
      </c>
      <c r="J756" s="276">
        <f>ROUND(Y67,0)</f>
        <v>323759</v>
      </c>
      <c r="K756" s="276">
        <f>ROUND(Y68,0)</f>
        <v>0</v>
      </c>
      <c r="L756" s="276">
        <f>ROUND(Y69,0)</f>
        <v>22042</v>
      </c>
      <c r="M756" s="276">
        <f>ROUND(Y70,0)</f>
        <v>0</v>
      </c>
      <c r="N756" s="276">
        <f>ROUND(Y75,0)</f>
        <v>110652855</v>
      </c>
      <c r="O756" s="276">
        <f>ROUND(Y73,0)</f>
        <v>69094785</v>
      </c>
      <c r="P756" s="276">
        <f>IF(Y76&gt;0,ROUND(Y76,0),0)</f>
        <v>8203</v>
      </c>
      <c r="Q756" s="276">
        <f>IF(Y77&gt;0,ROUND(Y77,0),0)</f>
        <v>72</v>
      </c>
      <c r="R756" s="276">
        <f>IF(Y78&gt;0,ROUND(Y78,0),0)</f>
        <v>4990</v>
      </c>
      <c r="S756" s="276">
        <f>IF(Y79&gt;0,ROUND(Y79,0),0)</f>
        <v>98445</v>
      </c>
      <c r="T756" s="278">
        <f>IF(Y80&gt;0,ROUND(Y80,2),0)</f>
        <v>3.12</v>
      </c>
      <c r="U756" s="276"/>
      <c r="V756" s="277"/>
      <c r="W756" s="276"/>
      <c r="X756" s="276"/>
      <c r="Y756" s="276">
        <f t="shared" si="23"/>
        <v>8338516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081*2021*7150*A</v>
      </c>
      <c r="B757" s="276">
        <f>ROUND(Z59,0)</f>
        <v>0</v>
      </c>
      <c r="C757" s="278">
        <f>ROUND(Z60,2)</f>
        <v>7.1</v>
      </c>
      <c r="D757" s="276">
        <f>ROUND(Z61,0)</f>
        <v>732324</v>
      </c>
      <c r="E757" s="276">
        <f>ROUND(Z62,0)</f>
        <v>184643</v>
      </c>
      <c r="F757" s="276">
        <f>ROUND(Z63,0)</f>
        <v>0</v>
      </c>
      <c r="G757" s="276">
        <f>ROUND(Z64,0)</f>
        <v>1807063</v>
      </c>
      <c r="H757" s="276">
        <f>ROUND(Z65,0)</f>
        <v>4456</v>
      </c>
      <c r="I757" s="276">
        <f>ROUND(Z66,0)</f>
        <v>41179</v>
      </c>
      <c r="J757" s="276">
        <f>ROUND(Z67,0)</f>
        <v>263587</v>
      </c>
      <c r="K757" s="276">
        <f>ROUND(Z68,0)</f>
        <v>214</v>
      </c>
      <c r="L757" s="276">
        <f>ROUND(Z69,0)</f>
        <v>1950</v>
      </c>
      <c r="M757" s="276">
        <f>ROUND(Z70,0)</f>
        <v>0</v>
      </c>
      <c r="N757" s="276">
        <f>ROUND(Z75,0)</f>
        <v>28465967</v>
      </c>
      <c r="O757" s="276">
        <f>ROUND(Z73,0)</f>
        <v>15695865</v>
      </c>
      <c r="P757" s="276">
        <f>IF(Z76&gt;0,ROUND(Z76,0),0)</f>
        <v>1441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1.2</v>
      </c>
      <c r="U757" s="276"/>
      <c r="V757" s="277"/>
      <c r="W757" s="276"/>
      <c r="X757" s="276"/>
      <c r="Y757" s="276">
        <f t="shared" si="23"/>
        <v>2266602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081*2021*7160*A</v>
      </c>
      <c r="B758" s="276">
        <f>ROUND(AA59,0)</f>
        <v>28680</v>
      </c>
      <c r="C758" s="278">
        <f>ROUND(AA60,2)</f>
        <v>4.12</v>
      </c>
      <c r="D758" s="276">
        <f>ROUND(AA61,0)</f>
        <v>430852</v>
      </c>
      <c r="E758" s="276">
        <f>ROUND(AA62,0)</f>
        <v>104367</v>
      </c>
      <c r="F758" s="276">
        <f>ROUND(AA63,0)</f>
        <v>0</v>
      </c>
      <c r="G758" s="276">
        <f>ROUND(AA64,0)</f>
        <v>401407</v>
      </c>
      <c r="H758" s="276">
        <f>ROUND(AA65,0)</f>
        <v>12424</v>
      </c>
      <c r="I758" s="276">
        <f>ROUND(AA66,0)</f>
        <v>11907</v>
      </c>
      <c r="J758" s="276">
        <f>ROUND(AA67,0)</f>
        <v>4577</v>
      </c>
      <c r="K758" s="276">
        <f>ROUND(AA68,0)</f>
        <v>0</v>
      </c>
      <c r="L758" s="276">
        <f>ROUND(AA69,0)</f>
        <v>5415</v>
      </c>
      <c r="M758" s="276">
        <f>ROUND(AA70,0)</f>
        <v>0</v>
      </c>
      <c r="N758" s="276">
        <f>ROUND(AA75,0)</f>
        <v>13983843</v>
      </c>
      <c r="O758" s="276">
        <f>ROUND(AA73,0)</f>
        <v>6217817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17839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1214500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081*2021*7170*A</v>
      </c>
      <c r="B759" s="276"/>
      <c r="C759" s="278">
        <f>ROUND(AB60,2)</f>
        <v>85.22</v>
      </c>
      <c r="D759" s="276">
        <f>ROUND(AB61,0)</f>
        <v>9357602</v>
      </c>
      <c r="E759" s="276">
        <f>ROUND(AB62,0)</f>
        <v>2189218</v>
      </c>
      <c r="F759" s="276">
        <f>ROUND(AB63,0)</f>
        <v>0</v>
      </c>
      <c r="G759" s="276">
        <f>ROUND(AB64,0)</f>
        <v>18182690</v>
      </c>
      <c r="H759" s="276">
        <f>ROUND(AB65,0)</f>
        <v>55333</v>
      </c>
      <c r="I759" s="276">
        <f>ROUND(AB66,0)</f>
        <v>347267</v>
      </c>
      <c r="J759" s="276">
        <f>ROUND(AB67,0)</f>
        <v>290032</v>
      </c>
      <c r="K759" s="276">
        <f>ROUND(AB68,0)</f>
        <v>53</v>
      </c>
      <c r="L759" s="276">
        <f>ROUND(AB69,0)</f>
        <v>24900</v>
      </c>
      <c r="M759" s="276">
        <f>ROUND(AB70,0)</f>
        <v>32107</v>
      </c>
      <c r="N759" s="276">
        <f>ROUND(AB75,0)</f>
        <v>154937554</v>
      </c>
      <c r="O759" s="276">
        <f>ROUND(AB73,0)</f>
        <v>114884647</v>
      </c>
      <c r="P759" s="276">
        <f>IF(AB76&gt;0,ROUND(AB76,0),0)</f>
        <v>8600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5737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16335336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081*2021*7180*A</v>
      </c>
      <c r="B760" s="276">
        <f>ROUND(AC59,0)</f>
        <v>149905</v>
      </c>
      <c r="C760" s="278">
        <f>ROUND(AC60,2)</f>
        <v>34.78</v>
      </c>
      <c r="D760" s="276">
        <f>ROUND(AC61,0)</f>
        <v>3925422</v>
      </c>
      <c r="E760" s="276">
        <f>ROUND(AC62,0)</f>
        <v>821817</v>
      </c>
      <c r="F760" s="276">
        <f>ROUND(AC63,0)</f>
        <v>0</v>
      </c>
      <c r="G760" s="276">
        <f>ROUND(AC64,0)</f>
        <v>881076</v>
      </c>
      <c r="H760" s="276">
        <f>ROUND(AC65,0)</f>
        <v>3855</v>
      </c>
      <c r="I760" s="276">
        <f>ROUND(AC66,0)</f>
        <v>55390</v>
      </c>
      <c r="J760" s="276">
        <f>ROUND(AC67,0)</f>
        <v>229157</v>
      </c>
      <c r="K760" s="276">
        <f>ROUND(AC68,0)</f>
        <v>84602</v>
      </c>
      <c r="L760" s="276">
        <f>ROUND(AC69,0)</f>
        <v>28967</v>
      </c>
      <c r="M760" s="276">
        <f>ROUND(AC70,0)</f>
        <v>10573</v>
      </c>
      <c r="N760" s="276">
        <f>ROUND(AC75,0)</f>
        <v>80234085</v>
      </c>
      <c r="O760" s="276">
        <f>ROUND(AC73,0)</f>
        <v>77105597</v>
      </c>
      <c r="P760" s="276">
        <f>IF(AC76&gt;0,ROUND(AC76,0),0)</f>
        <v>923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5339638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081*2021*7190*A</v>
      </c>
      <c r="B761" s="276">
        <f>ROUND(AD59,0)</f>
        <v>0</v>
      </c>
      <c r="C761" s="278">
        <f>ROUND(AD60,2)</f>
        <v>0.01</v>
      </c>
      <c r="D761" s="276">
        <f>ROUND(AD61,0)</f>
        <v>588</v>
      </c>
      <c r="E761" s="276">
        <f>ROUND(AD62,0)</f>
        <v>248</v>
      </c>
      <c r="F761" s="276">
        <f>ROUND(AD63,0)</f>
        <v>0</v>
      </c>
      <c r="G761" s="276">
        <f>ROUND(AD64,0)</f>
        <v>30876</v>
      </c>
      <c r="H761" s="276">
        <f>ROUND(AD65,0)</f>
        <v>494</v>
      </c>
      <c r="I761" s="276">
        <f>ROUND(AD66,0)</f>
        <v>3344948</v>
      </c>
      <c r="J761" s="276">
        <f>ROUND(AD67,0)</f>
        <v>0</v>
      </c>
      <c r="K761" s="276">
        <f>ROUND(AD68,0)</f>
        <v>0</v>
      </c>
      <c r="L761" s="276">
        <f>ROUND(AD69,0)</f>
        <v>216</v>
      </c>
      <c r="M761" s="276">
        <f>ROUND(AD70,0)</f>
        <v>0</v>
      </c>
      <c r="N761" s="276">
        <f>ROUND(AD75,0)</f>
        <v>5967510</v>
      </c>
      <c r="O761" s="276">
        <f>ROUND(AD73,0)</f>
        <v>5829162</v>
      </c>
      <c r="P761" s="276">
        <f>IF(AD76&gt;0,ROUND(AD76,0),0)</f>
        <v>157</v>
      </c>
      <c r="Q761" s="276">
        <f>IF(AD77&gt;0,ROUND(AD77,0),0)</f>
        <v>0</v>
      </c>
      <c r="R761" s="276">
        <f>IF(AD78&gt;0,ROUND(AD78,0),0)</f>
        <v>1004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1228180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081*2021*7200*A</v>
      </c>
      <c r="B762" s="276">
        <f>ROUND(AE59,0)</f>
        <v>143284</v>
      </c>
      <c r="C762" s="278">
        <f>ROUND(AE60,2)</f>
        <v>34.03</v>
      </c>
      <c r="D762" s="276">
        <f>ROUND(AE61,0)</f>
        <v>2915821</v>
      </c>
      <c r="E762" s="276">
        <f>ROUND(AE62,0)</f>
        <v>828273</v>
      </c>
      <c r="F762" s="276">
        <f>ROUND(AE63,0)</f>
        <v>0</v>
      </c>
      <c r="G762" s="276">
        <f>ROUND(AE64,0)</f>
        <v>34819</v>
      </c>
      <c r="H762" s="276">
        <f>ROUND(AE65,0)</f>
        <v>23935</v>
      </c>
      <c r="I762" s="276">
        <f>ROUND(AE66,0)</f>
        <v>7000</v>
      </c>
      <c r="J762" s="276">
        <f>ROUND(AE67,0)</f>
        <v>66644</v>
      </c>
      <c r="K762" s="276">
        <f>ROUND(AE68,0)</f>
        <v>0</v>
      </c>
      <c r="L762" s="276">
        <f>ROUND(AE69,0)</f>
        <v>10861</v>
      </c>
      <c r="M762" s="276">
        <f>ROUND(AE70,0)</f>
        <v>0</v>
      </c>
      <c r="N762" s="276">
        <f>ROUND(AE75,0)</f>
        <v>16296130</v>
      </c>
      <c r="O762" s="276">
        <f>ROUND(AE73,0)</f>
        <v>16295995</v>
      </c>
      <c r="P762" s="276">
        <f>IF(AE76&gt;0,ROUND(AE76,0),0)</f>
        <v>7643</v>
      </c>
      <c r="Q762" s="276">
        <f>IF(AE77&gt;0,ROUND(AE77,0),0)</f>
        <v>0</v>
      </c>
      <c r="R762" s="276">
        <f>IF(AE78&gt;0,ROUND(AE78,0),0)</f>
        <v>14028</v>
      </c>
      <c r="S762" s="276">
        <f>IF(AE79&gt;0,ROUND(AE79,0),0)</f>
        <v>8851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3083926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081*2021*7220*A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081*2021*7230*A</v>
      </c>
      <c r="B764" s="276">
        <f>ROUND(AG59,0)</f>
        <v>0</v>
      </c>
      <c r="C764" s="278">
        <f>ROUND(AG60,2)</f>
        <v>247.04</v>
      </c>
      <c r="D764" s="276">
        <f>ROUND(AG61,0)</f>
        <v>31165407</v>
      </c>
      <c r="E764" s="276">
        <f>ROUND(AG62,0)</f>
        <v>4923164</v>
      </c>
      <c r="F764" s="276">
        <f>ROUND(AG63,0)</f>
        <v>4591845</v>
      </c>
      <c r="G764" s="276">
        <f>ROUND(AG64,0)</f>
        <v>5056172</v>
      </c>
      <c r="H764" s="276">
        <f>ROUND(AG65,0)</f>
        <v>273761</v>
      </c>
      <c r="I764" s="276">
        <f>ROUND(AG66,0)</f>
        <v>3304887</v>
      </c>
      <c r="J764" s="276">
        <f>ROUND(AG67,0)</f>
        <v>1899801</v>
      </c>
      <c r="K764" s="276">
        <f>ROUND(AG68,0)</f>
        <v>2091145</v>
      </c>
      <c r="L764" s="276">
        <f>ROUND(AG69,0)</f>
        <v>869362</v>
      </c>
      <c r="M764" s="276">
        <f>ROUND(AG70,0)</f>
        <v>16840</v>
      </c>
      <c r="N764" s="276">
        <f>ROUND(AG75,0)</f>
        <v>521542793</v>
      </c>
      <c r="O764" s="276">
        <f>ROUND(AG73,0)</f>
        <v>122651718</v>
      </c>
      <c r="P764" s="276">
        <f>IF(AG76&gt;0,ROUND(AG76,0),0)</f>
        <v>27703</v>
      </c>
      <c r="Q764" s="276">
        <f>IF(AG77&gt;0,ROUND(AG77,0),0)</f>
        <v>29084</v>
      </c>
      <c r="R764" s="276">
        <f>IF(AG78&gt;0,ROUND(AG78,0),0)</f>
        <v>17585</v>
      </c>
      <c r="S764" s="276">
        <f>IF(AG79&gt;0,ROUND(AG79,0),0)</f>
        <v>408367</v>
      </c>
      <c r="T764" s="278">
        <f>IF(AG80&gt;0,ROUND(AG80,2),0)</f>
        <v>154.21</v>
      </c>
      <c r="U764" s="276"/>
      <c r="V764" s="277"/>
      <c r="W764" s="276"/>
      <c r="X764" s="276"/>
      <c r="Y764" s="276">
        <f t="shared" si="23"/>
        <v>41920867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081*2021*7240*A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12805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3380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081*2021*7250*A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3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081*2021*7260*A</v>
      </c>
      <c r="B767" s="276">
        <f>ROUND(AJ59,0)</f>
        <v>45951</v>
      </c>
      <c r="C767" s="278">
        <f>ROUND(AJ60,2)</f>
        <v>91.89</v>
      </c>
      <c r="D767" s="276">
        <f>ROUND(AJ61,0)</f>
        <v>15423518</v>
      </c>
      <c r="E767" s="276">
        <f>ROUND(AJ62,0)</f>
        <v>2499025</v>
      </c>
      <c r="F767" s="276">
        <f>ROUND(AJ63,0)</f>
        <v>843</v>
      </c>
      <c r="G767" s="276">
        <f>ROUND(AJ64,0)</f>
        <v>1651233</v>
      </c>
      <c r="H767" s="276">
        <f>ROUND(AJ65,0)</f>
        <v>80006</v>
      </c>
      <c r="I767" s="276">
        <f>ROUND(AJ66,0)</f>
        <v>135199</v>
      </c>
      <c r="J767" s="276">
        <f>ROUND(AJ67,0)</f>
        <v>220770</v>
      </c>
      <c r="K767" s="276">
        <f>ROUND(AJ68,0)</f>
        <v>603040</v>
      </c>
      <c r="L767" s="276">
        <f>ROUND(AJ69,0)</f>
        <v>60833</v>
      </c>
      <c r="M767" s="276">
        <f>ROUND(AJ70,0)</f>
        <v>1455130</v>
      </c>
      <c r="N767" s="276">
        <f>ROUND(AJ75,0)</f>
        <v>40978240</v>
      </c>
      <c r="O767" s="276">
        <f>ROUND(AJ73,0)</f>
        <v>1810342</v>
      </c>
      <c r="P767" s="276">
        <f>IF(AJ76&gt;0,ROUND(AJ76,0),0)</f>
        <v>3713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14.32</v>
      </c>
      <c r="U767" s="276"/>
      <c r="V767" s="277"/>
      <c r="W767" s="276"/>
      <c r="X767" s="276"/>
      <c r="Y767" s="276">
        <f t="shared" si="23"/>
        <v>7279029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081*2021*7310*A</v>
      </c>
      <c r="B768" s="276">
        <f>ROUND(AK59,0)</f>
        <v>79674</v>
      </c>
      <c r="C768" s="278">
        <f>ROUND(AK60,2)</f>
        <v>18.22</v>
      </c>
      <c r="D768" s="276">
        <f>ROUND(AK61,0)</f>
        <v>1767544</v>
      </c>
      <c r="E768" s="276">
        <f>ROUND(AK62,0)</f>
        <v>453481</v>
      </c>
      <c r="F768" s="276">
        <f>ROUND(AK63,0)</f>
        <v>0</v>
      </c>
      <c r="G768" s="276">
        <f>ROUND(AK64,0)</f>
        <v>38115</v>
      </c>
      <c r="H768" s="276">
        <f>ROUND(AK65,0)</f>
        <v>11984</v>
      </c>
      <c r="I768" s="276">
        <f>ROUND(AK66,0)</f>
        <v>18678</v>
      </c>
      <c r="J768" s="276">
        <f>ROUND(AK67,0)</f>
        <v>5105</v>
      </c>
      <c r="K768" s="276">
        <f>ROUND(AK68,0)</f>
        <v>0</v>
      </c>
      <c r="L768" s="276">
        <f>ROUND(AK69,0)</f>
        <v>5864</v>
      </c>
      <c r="M768" s="276">
        <f>ROUND(AK70,0)</f>
        <v>8692</v>
      </c>
      <c r="N768" s="276">
        <f>ROUND(AK75,0)</f>
        <v>9374347</v>
      </c>
      <c r="O768" s="276">
        <f>ROUND(AK73,0)</f>
        <v>6606</v>
      </c>
      <c r="P768" s="276">
        <f>IF(AK76&gt;0,ROUND(AK76,0),0)</f>
        <v>3845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7027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1328313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081*2021*7320*A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081*2021*7330*A</v>
      </c>
      <c r="B770" s="276">
        <f>ROUND(AM59,0)</f>
        <v>0</v>
      </c>
      <c r="C770" s="278">
        <f>ROUND(AM60,2)</f>
        <v>0.97</v>
      </c>
      <c r="D770" s="276">
        <f>ROUND(AM61,0)</f>
        <v>95636</v>
      </c>
      <c r="E770" s="276">
        <f>ROUND(AM62,0)</f>
        <v>24817</v>
      </c>
      <c r="F770" s="276">
        <f>ROUND(AM63,0)</f>
        <v>0</v>
      </c>
      <c r="G770" s="276">
        <f>ROUND(AM64,0)</f>
        <v>0</v>
      </c>
      <c r="H770" s="276">
        <f>ROUND(AM65,0)</f>
        <v>1573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689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71334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081*2021*7340*A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081*2021*7350*A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081*2021*7380*A</v>
      </c>
      <c r="B773" s="276">
        <f>ROUND(AP59,0)</f>
        <v>0</v>
      </c>
      <c r="C773" s="278">
        <f>ROUND(AP60,2)</f>
        <v>93.2</v>
      </c>
      <c r="D773" s="276">
        <f>ROUND(AP61,0)</f>
        <v>17021320</v>
      </c>
      <c r="E773" s="276">
        <f>ROUND(AP62,0)</f>
        <v>2543438</v>
      </c>
      <c r="F773" s="276">
        <f>ROUND(AP63,0)</f>
        <v>0</v>
      </c>
      <c r="G773" s="276">
        <f>ROUND(AP64,0)</f>
        <v>1729447</v>
      </c>
      <c r="H773" s="276">
        <f>ROUND(AP65,0)</f>
        <v>27429</v>
      </c>
      <c r="I773" s="276">
        <f>ROUND(AP66,0)</f>
        <v>92333</v>
      </c>
      <c r="J773" s="276">
        <f>ROUND(AP67,0)</f>
        <v>512980</v>
      </c>
      <c r="K773" s="276">
        <f>ROUND(AP68,0)</f>
        <v>1869639</v>
      </c>
      <c r="L773" s="276">
        <f>ROUND(AP69,0)</f>
        <v>133100</v>
      </c>
      <c r="M773" s="276">
        <f>ROUND(AP70,0)</f>
        <v>71460</v>
      </c>
      <c r="N773" s="276">
        <f>ROUND(AP75,0)</f>
        <v>44158296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9.31</v>
      </c>
      <c r="U773" s="276"/>
      <c r="V773" s="277"/>
      <c r="W773" s="276"/>
      <c r="X773" s="276"/>
      <c r="Y773" s="276">
        <f t="shared" si="23"/>
        <v>8365151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081*2021*7390*A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081*2021*7400*A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081*2021*7410*A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081*2021*7420*A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081*2021*7430*A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081*2021*7490*A</v>
      </c>
      <c r="B779" s="276"/>
      <c r="C779" s="278">
        <f>ROUND(AV60,2)</f>
        <v>120.85</v>
      </c>
      <c r="D779" s="276">
        <f>ROUND(AV61,0)</f>
        <v>16580398</v>
      </c>
      <c r="E779" s="276">
        <f>ROUND(AV62,0)</f>
        <v>3132288</v>
      </c>
      <c r="F779" s="276">
        <f>ROUND(AV63,0)</f>
        <v>1853877</v>
      </c>
      <c r="G779" s="276">
        <f>ROUND(AV64,0)</f>
        <v>693765</v>
      </c>
      <c r="H779" s="276">
        <f>ROUND(AV65,0)</f>
        <v>79275</v>
      </c>
      <c r="I779" s="276">
        <f>ROUND(AV66,0)</f>
        <v>320710</v>
      </c>
      <c r="J779" s="276">
        <f>ROUND(AV67,0)</f>
        <v>808479</v>
      </c>
      <c r="K779" s="276">
        <f>ROUND(AV68,0)</f>
        <v>556545</v>
      </c>
      <c r="L779" s="276">
        <f>ROUND(AV69,0)</f>
        <v>132965</v>
      </c>
      <c r="M779" s="276">
        <f>ROUND(AV70,0)</f>
        <v>26314</v>
      </c>
      <c r="N779" s="276">
        <f>ROUND(AV75,0)</f>
        <v>75336069</v>
      </c>
      <c r="O779" s="276">
        <f>ROUND(AV73,0)</f>
        <v>36518598</v>
      </c>
      <c r="P779" s="276">
        <f>IF(AV76&gt;0,ROUND(AV76,0),0)</f>
        <v>4667</v>
      </c>
      <c r="Q779" s="276">
        <f>IF(AV77&gt;0,ROUND(AV77,0),0)</f>
        <v>442</v>
      </c>
      <c r="R779" s="276">
        <f>IF(AV78&gt;0,ROUND(AV78,0),0)</f>
        <v>0</v>
      </c>
      <c r="S779" s="276">
        <f>IF(AV79&gt;0,ROUND(AV79,0),0)</f>
        <v>1464</v>
      </c>
      <c r="T779" s="278">
        <f>IF(AV80&gt;0,ROUND(AV80,2),0)</f>
        <v>22.03</v>
      </c>
      <c r="U779" s="276"/>
      <c r="V779" s="277"/>
      <c r="W779" s="276"/>
      <c r="X779" s="276"/>
      <c r="Y779" s="276">
        <f t="shared" si="23"/>
        <v>10191864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081*2021*8200*A</v>
      </c>
      <c r="B780" s="276"/>
      <c r="C780" s="278">
        <f>ROUND(AW60,2)</f>
        <v>54.06</v>
      </c>
      <c r="D780" s="276">
        <f>ROUND(AW61,0)</f>
        <v>5153372</v>
      </c>
      <c r="E780" s="276">
        <f>ROUND(AW62,0)</f>
        <v>1360770</v>
      </c>
      <c r="F780" s="276">
        <f>ROUND(AW63,0)</f>
        <v>0</v>
      </c>
      <c r="G780" s="276">
        <f>ROUND(AW64,0)</f>
        <v>18508</v>
      </c>
      <c r="H780" s="276">
        <f>ROUND(AW65,0)</f>
        <v>94</v>
      </c>
      <c r="I780" s="276">
        <f>ROUND(AW66,0)</f>
        <v>1399</v>
      </c>
      <c r="J780" s="276">
        <f>ROUND(AW67,0)</f>
        <v>236</v>
      </c>
      <c r="K780" s="276">
        <f>ROUND(AW68,0)</f>
        <v>0</v>
      </c>
      <c r="L780" s="276">
        <f>ROUND(AW69,0)</f>
        <v>67778</v>
      </c>
      <c r="M780" s="276">
        <f>ROUND(AW70,0)</f>
        <v>407731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0.73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081*2021*8310*A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081*2021*8320*A</v>
      </c>
      <c r="B782" s="276">
        <f>ROUND(AY59,0)</f>
        <v>367688</v>
      </c>
      <c r="C782" s="278">
        <f>ROUND(AY60,2)</f>
        <v>61.92</v>
      </c>
      <c r="D782" s="276">
        <f>ROUND(AY61,0)</f>
        <v>3308122</v>
      </c>
      <c r="E782" s="276">
        <f>ROUND(AY62,0)</f>
        <v>1367074</v>
      </c>
      <c r="F782" s="276">
        <f>ROUND(AY63,0)</f>
        <v>0</v>
      </c>
      <c r="G782" s="276">
        <f>ROUND(AY64,0)</f>
        <v>1333438</v>
      </c>
      <c r="H782" s="276">
        <f>ROUND(AY65,0)</f>
        <v>45805</v>
      </c>
      <c r="I782" s="276">
        <f>ROUND(AY66,0)</f>
        <v>46908</v>
      </c>
      <c r="J782" s="276">
        <f>ROUND(AY67,0)</f>
        <v>19120</v>
      </c>
      <c r="K782" s="276">
        <f>ROUND(AY68,0)</f>
        <v>14</v>
      </c>
      <c r="L782" s="276">
        <f>ROUND(AY69,0)</f>
        <v>11880</v>
      </c>
      <c r="M782" s="276">
        <f>ROUND(AY70,0)</f>
        <v>869258</v>
      </c>
      <c r="N782" s="276"/>
      <c r="O782" s="276"/>
      <c r="P782" s="276">
        <f>IF(AY76&gt;0,ROUND(AY76,0),0)</f>
        <v>14170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1092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081*2021*8330*A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081*2021*8350*A</v>
      </c>
      <c r="B784" s="276">
        <f>ROUND(BA59,0)</f>
        <v>0</v>
      </c>
      <c r="C784" s="278">
        <f>ROUND(BA60,2)</f>
        <v>3.49</v>
      </c>
      <c r="D784" s="276">
        <f>ROUND(BA61,0)</f>
        <v>140768</v>
      </c>
      <c r="E784" s="276">
        <f>ROUND(BA62,0)</f>
        <v>73108</v>
      </c>
      <c r="F784" s="276">
        <f>ROUND(BA63,0)</f>
        <v>0</v>
      </c>
      <c r="G784" s="276">
        <f>ROUND(BA64,0)</f>
        <v>0</v>
      </c>
      <c r="H784" s="276">
        <f>ROUND(BA65,0)</f>
        <v>7918</v>
      </c>
      <c r="I784" s="276">
        <f>ROUND(BA66,0)</f>
        <v>-145270</v>
      </c>
      <c r="J784" s="276">
        <f>ROUND(BA67,0)</f>
        <v>199</v>
      </c>
      <c r="K784" s="276">
        <f>ROUND(BA68,0)</f>
        <v>0</v>
      </c>
      <c r="L784" s="276">
        <f>ROUND(BA69,0)</f>
        <v>3466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081*2021*8360*A</v>
      </c>
      <c r="B785" s="276"/>
      <c r="C785" s="278">
        <f>ROUND(BB60,2)</f>
        <v>15.71</v>
      </c>
      <c r="D785" s="276">
        <f>ROUND(BB61,0)</f>
        <v>1967369</v>
      </c>
      <c r="E785" s="276">
        <f>ROUND(BB62,0)</f>
        <v>382613</v>
      </c>
      <c r="F785" s="276">
        <f>ROUND(BB63,0)</f>
        <v>0</v>
      </c>
      <c r="G785" s="276">
        <f>ROUND(BB64,0)</f>
        <v>1260</v>
      </c>
      <c r="H785" s="276">
        <f>ROUND(BB65,0)</f>
        <v>7414</v>
      </c>
      <c r="I785" s="276">
        <f>ROUND(BB66,0)</f>
        <v>1591</v>
      </c>
      <c r="J785" s="276">
        <f>ROUND(BB67,0)</f>
        <v>0</v>
      </c>
      <c r="K785" s="276">
        <f>ROUND(BB68,0)</f>
        <v>0</v>
      </c>
      <c r="L785" s="276">
        <f>ROUND(BB69,0)</f>
        <v>10608</v>
      </c>
      <c r="M785" s="276">
        <f>ROUND(BB70,0)</f>
        <v>0</v>
      </c>
      <c r="N785" s="276"/>
      <c r="O785" s="276"/>
      <c r="P785" s="276">
        <f>IF(BB76&gt;0,ROUND(BB76,0),0)</f>
        <v>373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081*2021*8370*A</v>
      </c>
      <c r="B786" s="276"/>
      <c r="C786" s="278">
        <f>ROUND(BC60,2)</f>
        <v>17.329999999999998</v>
      </c>
      <c r="D786" s="276">
        <f>ROUND(BC61,0)</f>
        <v>734290</v>
      </c>
      <c r="E786" s="276">
        <f>ROUND(BC62,0)</f>
        <v>362781</v>
      </c>
      <c r="F786" s="276">
        <f>ROUND(BC63,0)</f>
        <v>0</v>
      </c>
      <c r="G786" s="276">
        <f>ROUND(BC64,0)</f>
        <v>762</v>
      </c>
      <c r="H786" s="276">
        <f>ROUND(BC65,0)</f>
        <v>7493</v>
      </c>
      <c r="I786" s="276">
        <f>ROUND(BC66,0)</f>
        <v>180</v>
      </c>
      <c r="J786" s="276">
        <f>ROUND(BC67,0)</f>
        <v>22470</v>
      </c>
      <c r="K786" s="276">
        <f>ROUND(BC68,0)</f>
        <v>0</v>
      </c>
      <c r="L786" s="276">
        <f>ROUND(BC69,0)</f>
        <v>3068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081*2021*8420*A</v>
      </c>
      <c r="B787" s="276"/>
      <c r="C787" s="278">
        <f>ROUND(BD60,2)</f>
        <v>21.04</v>
      </c>
      <c r="D787" s="276">
        <f>ROUND(BD61,0)</f>
        <v>902056</v>
      </c>
      <c r="E787" s="276">
        <f>ROUND(BD62,0)</f>
        <v>442457</v>
      </c>
      <c r="F787" s="276">
        <f>ROUND(BD63,0)</f>
        <v>0</v>
      </c>
      <c r="G787" s="276">
        <f>ROUND(BD64,0)</f>
        <v>40431</v>
      </c>
      <c r="H787" s="276">
        <f>ROUND(BD65,0)</f>
        <v>27878</v>
      </c>
      <c r="I787" s="276">
        <f>ROUND(BD66,0)</f>
        <v>2168</v>
      </c>
      <c r="J787" s="276">
        <f>ROUND(BD67,0)</f>
        <v>1613</v>
      </c>
      <c r="K787" s="276">
        <f>ROUND(BD68,0)</f>
        <v>242</v>
      </c>
      <c r="L787" s="276">
        <f>ROUND(BD69,0)</f>
        <v>12811</v>
      </c>
      <c r="M787" s="276">
        <f>ROUND(BD70,0)</f>
        <v>768</v>
      </c>
      <c r="N787" s="276"/>
      <c r="O787" s="276"/>
      <c r="P787" s="276">
        <f>IF(BD76&gt;0,ROUND(BD76,0),0)</f>
        <v>8951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1270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081*2021*8430*A</v>
      </c>
      <c r="B788" s="276">
        <f>ROUND(BE59,0)</f>
        <v>685566</v>
      </c>
      <c r="C788" s="278">
        <f>ROUND(BE60,2)</f>
        <v>24.26</v>
      </c>
      <c r="D788" s="276">
        <f>ROUND(BE61,0)</f>
        <v>2391649</v>
      </c>
      <c r="E788" s="276">
        <f>ROUND(BE62,0)</f>
        <v>614047</v>
      </c>
      <c r="F788" s="276">
        <f>ROUND(BE63,0)</f>
        <v>12653</v>
      </c>
      <c r="G788" s="276">
        <f>ROUND(BE64,0)</f>
        <v>74203</v>
      </c>
      <c r="H788" s="276">
        <f>ROUND(BE65,0)</f>
        <v>420393</v>
      </c>
      <c r="I788" s="276">
        <f>ROUND(BE66,0)</f>
        <v>1909576</v>
      </c>
      <c r="J788" s="276">
        <f>ROUND(BE67,0)</f>
        <v>121696</v>
      </c>
      <c r="K788" s="276">
        <f>ROUND(BE68,0)</f>
        <v>10014</v>
      </c>
      <c r="L788" s="276">
        <f>ROUND(BE69,0)</f>
        <v>263420</v>
      </c>
      <c r="M788" s="276">
        <f>ROUND(BE70,0)</f>
        <v>4839</v>
      </c>
      <c r="N788" s="276"/>
      <c r="O788" s="276"/>
      <c r="P788" s="276">
        <f>IF(BE76&gt;0,ROUND(BE76,0),0)</f>
        <v>146416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081*2021*8460*A</v>
      </c>
      <c r="B789" s="276"/>
      <c r="C789" s="278">
        <f>ROUND(BF60,2)</f>
        <v>75.849999999999994</v>
      </c>
      <c r="D789" s="276">
        <f>ROUND(BF61,0)</f>
        <v>3260139</v>
      </c>
      <c r="E789" s="276">
        <f>ROUND(BF62,0)</f>
        <v>1593330</v>
      </c>
      <c r="F789" s="276">
        <f>ROUND(BF63,0)</f>
        <v>0</v>
      </c>
      <c r="G789" s="276">
        <f>ROUND(BF64,0)</f>
        <v>416776</v>
      </c>
      <c r="H789" s="276">
        <f>ROUND(BF65,0)</f>
        <v>28511</v>
      </c>
      <c r="I789" s="276">
        <f>ROUND(BF66,0)</f>
        <v>176885</v>
      </c>
      <c r="J789" s="276">
        <f>ROUND(BF67,0)</f>
        <v>19888</v>
      </c>
      <c r="K789" s="276">
        <f>ROUND(BF68,0)</f>
        <v>51</v>
      </c>
      <c r="L789" s="276">
        <f>ROUND(BF69,0)</f>
        <v>311607</v>
      </c>
      <c r="M789" s="276">
        <f>ROUND(BF70,0)</f>
        <v>6002</v>
      </c>
      <c r="N789" s="276"/>
      <c r="O789" s="276"/>
      <c r="P789" s="276">
        <f>IF(BF76&gt;0,ROUND(BF76,0),0)</f>
        <v>5468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102508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081*2021*8470*A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081*2021*8480*A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081*2021*8490*A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081*2021*8510*A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081*2021*8530*A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081*2021*8560*A</v>
      </c>
      <c r="B795" s="276"/>
      <c r="C795" s="278">
        <f>ROUND(BL60,2)</f>
        <v>48.67</v>
      </c>
      <c r="D795" s="276">
        <f>ROUND(BL61,0)</f>
        <v>2464348</v>
      </c>
      <c r="E795" s="276">
        <f>ROUND(BL62,0)</f>
        <v>1049056</v>
      </c>
      <c r="F795" s="276">
        <f>ROUND(BL63,0)</f>
        <v>0</v>
      </c>
      <c r="G795" s="276">
        <f>ROUND(BL64,0)</f>
        <v>23042</v>
      </c>
      <c r="H795" s="276">
        <f>ROUND(BL65,0)</f>
        <v>12054</v>
      </c>
      <c r="I795" s="276">
        <f>ROUND(BL66,0)</f>
        <v>0</v>
      </c>
      <c r="J795" s="276">
        <f>ROUND(BL67,0)</f>
        <v>2195</v>
      </c>
      <c r="K795" s="276">
        <f>ROUND(BL68,0)</f>
        <v>17</v>
      </c>
      <c r="L795" s="276">
        <f>ROUND(BL69,0)</f>
        <v>5134</v>
      </c>
      <c r="M795" s="276">
        <f>ROUND(BL70,0)</f>
        <v>0</v>
      </c>
      <c r="N795" s="276"/>
      <c r="O795" s="276"/>
      <c r="P795" s="276">
        <f>IF(BL76&gt;0,ROUND(BL76,0),0)</f>
        <v>3795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0.01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081*2021*8590*A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081*2021*8610*A</v>
      </c>
      <c r="B797" s="276"/>
      <c r="C797" s="278">
        <f>ROUND(BN60,2)</f>
        <v>18.48</v>
      </c>
      <c r="D797" s="276">
        <f>ROUND(BN61,0)</f>
        <v>3512865</v>
      </c>
      <c r="E797" s="276">
        <f>ROUND(BN62,0)</f>
        <v>928215</v>
      </c>
      <c r="F797" s="276">
        <f>ROUND(BN63,0)</f>
        <v>40638</v>
      </c>
      <c r="G797" s="276">
        <f>ROUND(BN64,0)</f>
        <v>233516</v>
      </c>
      <c r="H797" s="276">
        <f>ROUND(BN65,0)</f>
        <v>16858</v>
      </c>
      <c r="I797" s="276">
        <f>ROUND(BN66,0)</f>
        <v>671601</v>
      </c>
      <c r="J797" s="276">
        <f>ROUND(BN67,0)</f>
        <v>344826</v>
      </c>
      <c r="K797" s="276">
        <f>ROUND(BN68,0)</f>
        <v>550535</v>
      </c>
      <c r="L797" s="276">
        <f>ROUND(BN69,0)</f>
        <v>434925</v>
      </c>
      <c r="M797" s="276">
        <f>ROUND(BN70,0)</f>
        <v>372675</v>
      </c>
      <c r="N797" s="276"/>
      <c r="O797" s="276"/>
      <c r="P797" s="276">
        <f>IF(BN76&gt;0,ROUND(BN76,0),0)</f>
        <v>3724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0.03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081*2021*8620*A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081*2021*8630*A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081*2021*8640*A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081*2021*8650*A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081*2021*8660*A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081*2021*8670*A</v>
      </c>
      <c r="B803" s="276"/>
      <c r="C803" s="278">
        <f>ROUND(BT60,2)</f>
        <v>0.68</v>
      </c>
      <c r="D803" s="276">
        <f>ROUND(BT61,0)</f>
        <v>208960</v>
      </c>
      <c r="E803" s="276">
        <f>ROUND(BT62,0)</f>
        <v>17000</v>
      </c>
      <c r="F803" s="276">
        <f>ROUND(BT63,0)</f>
        <v>926735</v>
      </c>
      <c r="G803" s="276">
        <f>ROUND(BT64,0)</f>
        <v>59960</v>
      </c>
      <c r="H803" s="276">
        <f>ROUND(BT65,0)</f>
        <v>5667</v>
      </c>
      <c r="I803" s="276">
        <f>ROUND(BT66,0)</f>
        <v>4751</v>
      </c>
      <c r="J803" s="276">
        <f>ROUND(BT67,0)</f>
        <v>2103</v>
      </c>
      <c r="K803" s="276">
        <f>ROUND(BT68,0)</f>
        <v>22</v>
      </c>
      <c r="L803" s="276">
        <f>ROUND(BT69,0)</f>
        <v>3745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081*2021*8680*A</v>
      </c>
      <c r="B804" s="276"/>
      <c r="C804" s="278">
        <f>ROUND(BU60,2)</f>
        <v>26.81</v>
      </c>
      <c r="D804" s="276">
        <f>ROUND(BU61,0)</f>
        <v>2888669</v>
      </c>
      <c r="E804" s="276">
        <f>ROUND(BU62,0)</f>
        <v>694874</v>
      </c>
      <c r="F804" s="276">
        <f>ROUND(BU63,0)</f>
        <v>0</v>
      </c>
      <c r="G804" s="276">
        <f>ROUND(BU64,0)</f>
        <v>11593</v>
      </c>
      <c r="H804" s="276">
        <f>ROUND(BU65,0)</f>
        <v>20160</v>
      </c>
      <c r="I804" s="276">
        <f>ROUND(BU66,0)</f>
        <v>135007</v>
      </c>
      <c r="J804" s="276">
        <f>ROUND(BU67,0)</f>
        <v>0</v>
      </c>
      <c r="K804" s="276">
        <f>ROUND(BU68,0)</f>
        <v>0</v>
      </c>
      <c r="L804" s="276">
        <f>ROUND(BU69,0)</f>
        <v>13671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081*2021*8690*A</v>
      </c>
      <c r="B805" s="276"/>
      <c r="C805" s="278">
        <f>ROUND(BV60,2)</f>
        <v>18.989999999999998</v>
      </c>
      <c r="D805" s="276">
        <f>ROUND(BV61,0)</f>
        <v>3255181</v>
      </c>
      <c r="E805" s="276">
        <f>ROUND(BV62,0)</f>
        <v>633467</v>
      </c>
      <c r="F805" s="276">
        <f>ROUND(BV63,0)</f>
        <v>0</v>
      </c>
      <c r="G805" s="276">
        <f>ROUND(BV64,0)</f>
        <v>84021</v>
      </c>
      <c r="H805" s="276">
        <f>ROUND(BV65,0)</f>
        <v>8297</v>
      </c>
      <c r="I805" s="276">
        <f>ROUND(BV66,0)</f>
        <v>292390</v>
      </c>
      <c r="J805" s="276">
        <f>ROUND(BV67,0)</f>
        <v>94543</v>
      </c>
      <c r="K805" s="276">
        <f>ROUND(BV68,0)</f>
        <v>0</v>
      </c>
      <c r="L805" s="276">
        <f>ROUND(BV69,0)</f>
        <v>1512171</v>
      </c>
      <c r="M805" s="276">
        <f>ROUND(BV70,0)</f>
        <v>2802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4.58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081*2021*8700*A</v>
      </c>
      <c r="B806" s="276"/>
      <c r="C806" s="278">
        <f>ROUND(BW60,2)</f>
        <v>7.96</v>
      </c>
      <c r="D806" s="276">
        <f>ROUND(BW61,0)</f>
        <v>1230932</v>
      </c>
      <c r="E806" s="276">
        <f>ROUND(BW62,0)</f>
        <v>141320</v>
      </c>
      <c r="F806" s="276">
        <f>ROUND(BW63,0)</f>
        <v>0</v>
      </c>
      <c r="G806" s="276">
        <f>ROUND(BW64,0)</f>
        <v>-1</v>
      </c>
      <c r="H806" s="276">
        <f>ROUND(BW65,0)</f>
        <v>0</v>
      </c>
      <c r="I806" s="276">
        <f>ROUND(BW66,0)</f>
        <v>595</v>
      </c>
      <c r="J806" s="276">
        <f>ROUND(BW67,0)</f>
        <v>0</v>
      </c>
      <c r="K806" s="276">
        <f>ROUND(BW68,0)</f>
        <v>0</v>
      </c>
      <c r="L806" s="276">
        <f>ROUND(BW69,0)</f>
        <v>-9609</v>
      </c>
      <c r="M806" s="276">
        <f>ROUND(BW70,0)</f>
        <v>188</v>
      </c>
      <c r="N806" s="276"/>
      <c r="O806" s="276"/>
      <c r="P806" s="276">
        <f>IF(BW76&gt;0,ROUND(BW76,0),0)</f>
        <v>1604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2.2200000000000002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081*2021*8710*A</v>
      </c>
      <c r="B807" s="276"/>
      <c r="C807" s="278">
        <f>ROUND(BX60,2)</f>
        <v>72.48</v>
      </c>
      <c r="D807" s="276">
        <f>ROUND(BX61,0)</f>
        <v>7405777</v>
      </c>
      <c r="E807" s="276">
        <f>ROUND(BX62,0)</f>
        <v>1761721</v>
      </c>
      <c r="F807" s="276">
        <f>ROUND(BX63,0)</f>
        <v>9982403</v>
      </c>
      <c r="G807" s="276">
        <f>ROUND(BX64,0)</f>
        <v>1709258</v>
      </c>
      <c r="H807" s="276">
        <f>ROUND(BX65,0)</f>
        <v>49602</v>
      </c>
      <c r="I807" s="276">
        <f>ROUND(BX66,0)</f>
        <v>21955507</v>
      </c>
      <c r="J807" s="276">
        <f>ROUND(BX67,0)</f>
        <v>18129351</v>
      </c>
      <c r="K807" s="276">
        <f>ROUND(BX68,0)</f>
        <v>331557</v>
      </c>
      <c r="L807" s="276">
        <f>ROUND(BX69,0)</f>
        <v>18051938</v>
      </c>
      <c r="M807" s="276">
        <f>ROUND(BX70,0)</f>
        <v>16799100</v>
      </c>
      <c r="N807" s="276"/>
      <c r="O807" s="276"/>
      <c r="P807" s="276">
        <f>IF(BX76&gt;0,ROUND(BX76,0),0)</f>
        <v>1869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0.82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081*2021*8720*A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1943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081*2021*8730*A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081*2021*8740*A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081*2021*8770*A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081*2021*8790*A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118694230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116291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7340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081*2021*9000*A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26883655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4">SUM(C734:C813)</f>
        <v>2332.4499999999998</v>
      </c>
      <c r="D815" s="277">
        <f t="shared" si="24"/>
        <v>259451047</v>
      </c>
      <c r="E815" s="277">
        <f t="shared" si="24"/>
        <v>53284760</v>
      </c>
      <c r="F815" s="277">
        <f t="shared" si="24"/>
        <v>20094000</v>
      </c>
      <c r="G815" s="277">
        <f t="shared" si="24"/>
        <v>76219075</v>
      </c>
      <c r="H815" s="277">
        <f t="shared" si="24"/>
        <v>2256721</v>
      </c>
      <c r="I815" s="277">
        <f t="shared" si="24"/>
        <v>157946575</v>
      </c>
      <c r="J815" s="277">
        <f t="shared" si="24"/>
        <v>27068995</v>
      </c>
      <c r="K815" s="277">
        <f t="shared" si="24"/>
        <v>8404310</v>
      </c>
      <c r="L815" s="277">
        <f>SUM(L734:L813)+SUM(U734:U813)</f>
        <v>49793210</v>
      </c>
      <c r="M815" s="277">
        <f>SUM(M734:M813)+SUM(V734:V813)</f>
        <v>20803997</v>
      </c>
      <c r="N815" s="277">
        <f t="shared" ref="N815:Y815" si="25">SUM(N734:N813)</f>
        <v>2461505582</v>
      </c>
      <c r="O815" s="277">
        <f t="shared" si="25"/>
        <v>1265028932</v>
      </c>
      <c r="P815" s="277">
        <f t="shared" si="25"/>
        <v>685563</v>
      </c>
      <c r="Q815" s="277">
        <f t="shared" si="25"/>
        <v>367688</v>
      </c>
      <c r="R815" s="277">
        <f t="shared" si="25"/>
        <v>149551</v>
      </c>
      <c r="S815" s="277">
        <f t="shared" si="25"/>
        <v>2788421</v>
      </c>
      <c r="T815" s="281">
        <f t="shared" si="25"/>
        <v>784.2700000000001</v>
      </c>
      <c r="U815" s="277">
        <f t="shared" si="25"/>
        <v>26883655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258388781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2332.4714428311677</v>
      </c>
      <c r="D816" s="277">
        <f>CE61</f>
        <v>259451045.95000005</v>
      </c>
      <c r="E816" s="277">
        <f>CE62</f>
        <v>53284760</v>
      </c>
      <c r="F816" s="277">
        <f>CE63</f>
        <v>20093999.219999999</v>
      </c>
      <c r="G816" s="277">
        <f>CE64</f>
        <v>76219075.760000005</v>
      </c>
      <c r="H816" s="280">
        <f>CE65</f>
        <v>2256722.5500000007</v>
      </c>
      <c r="I816" s="280">
        <f>CE66</f>
        <v>157946573.24999994</v>
      </c>
      <c r="J816" s="280">
        <f>CE67</f>
        <v>27068995</v>
      </c>
      <c r="K816" s="280">
        <f>CE68</f>
        <v>8404308.1900000013</v>
      </c>
      <c r="L816" s="280">
        <f>CE69</f>
        <v>49793214.060000002</v>
      </c>
      <c r="M816" s="280">
        <f>CE70</f>
        <v>20803995.41</v>
      </c>
      <c r="N816" s="277">
        <f>CE75</f>
        <v>2464520537.1199999</v>
      </c>
      <c r="O816" s="277">
        <f>CE73</f>
        <v>1265496001.22</v>
      </c>
      <c r="P816" s="277">
        <f>CE76</f>
        <v>685566.40999999968</v>
      </c>
      <c r="Q816" s="277">
        <f>CE77</f>
        <v>367688</v>
      </c>
      <c r="R816" s="277">
        <f>CE78</f>
        <v>149551.99999999997</v>
      </c>
      <c r="S816" s="277">
        <f>CE79</f>
        <v>2788417.8400000003</v>
      </c>
      <c r="T816" s="281">
        <f>CE80</f>
        <v>784.27265468708617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258388780.21999991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259451044.95000005</v>
      </c>
      <c r="E817" s="180">
        <f>C379</f>
        <v>53284759.480000012</v>
      </c>
      <c r="F817" s="180">
        <f>C380</f>
        <v>20093999.219999999</v>
      </c>
      <c r="G817" s="240">
        <f>C381</f>
        <v>76218975.760000005</v>
      </c>
      <c r="H817" s="240">
        <f>C382</f>
        <v>2256722.5500000007</v>
      </c>
      <c r="I817" s="240">
        <f>C383</f>
        <v>157946573.24999994</v>
      </c>
      <c r="J817" s="240">
        <f>C384</f>
        <v>27068996.780000001</v>
      </c>
      <c r="K817" s="240">
        <f>C385</f>
        <v>8404308.1900000013</v>
      </c>
      <c r="L817" s="240">
        <f>C386+C387+C388+C389</f>
        <v>49793214.059999987</v>
      </c>
      <c r="M817" s="240">
        <f>C370</f>
        <v>20803995.41</v>
      </c>
      <c r="N817" s="180">
        <f>D361</f>
        <v>2464520537.1199999</v>
      </c>
      <c r="O817" s="180">
        <f>C359</f>
        <v>1265496001.22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26" sqref="E26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Good Samaritan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H-081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407 14th Ave SE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460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Puyallup, Wa.  98371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6" zoomScale="75" workbookViewId="0">
      <selection activeCell="D35" sqref="D35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H-81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Good Samaritan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20439</v>
      </c>
      <c r="G23" s="21">
        <f>data!D111</f>
        <v>117753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2382</v>
      </c>
      <c r="G26" s="13">
        <f>data!D114</f>
        <v>3452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73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130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4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394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28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394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17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37" sqref="F37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Good Samaritan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8112</v>
      </c>
      <c r="C7" s="48">
        <f>data!B139</f>
        <v>60118</v>
      </c>
      <c r="D7" s="48">
        <f>data!B140</f>
        <v>51632.939428055499</v>
      </c>
      <c r="E7" s="48">
        <f>data!B141</f>
        <v>531759994.43050796</v>
      </c>
      <c r="F7" s="48">
        <f>data!B142</f>
        <v>499771230.95763522</v>
      </c>
      <c r="G7" s="48">
        <f>data!B141+data!B142</f>
        <v>1031531225.3881432</v>
      </c>
    </row>
    <row r="8" spans="1:13" ht="20.149999999999999" customHeight="1" x14ac:dyDescent="0.35">
      <c r="A8" s="23" t="s">
        <v>297</v>
      </c>
      <c r="B8" s="48">
        <f>data!C138</f>
        <v>4554</v>
      </c>
      <c r="C8" s="48">
        <f>data!C139</f>
        <v>24212</v>
      </c>
      <c r="D8" s="48">
        <f>data!C140</f>
        <v>26640.146994159768</v>
      </c>
      <c r="E8" s="48">
        <f>data!C141</f>
        <v>274362927.50640726</v>
      </c>
      <c r="F8" s="48">
        <f>data!C142</f>
        <v>257858243.27733761</v>
      </c>
      <c r="G8" s="48">
        <f>data!C141+data!C142</f>
        <v>532221170.78374487</v>
      </c>
    </row>
    <row r="9" spans="1:13" ht="20.149999999999999" customHeight="1" x14ac:dyDescent="0.35">
      <c r="A9" s="23" t="s">
        <v>1058</v>
      </c>
      <c r="B9" s="48">
        <f>data!D138</f>
        <v>7773</v>
      </c>
      <c r="C9" s="48">
        <f>data!D139</f>
        <v>33423</v>
      </c>
      <c r="D9" s="48">
        <f>data!D140</f>
        <v>45601.913577784733</v>
      </c>
      <c r="E9" s="48">
        <f>data!D141</f>
        <v>459373079.28308553</v>
      </c>
      <c r="F9" s="48">
        <f>data!D142</f>
        <v>441395061.66502732</v>
      </c>
      <c r="G9" s="48">
        <f>data!D141+data!D142</f>
        <v>900768140.94811285</v>
      </c>
    </row>
    <row r="10" spans="1:13" ht="20.149999999999999" customHeight="1" x14ac:dyDescent="0.35">
      <c r="A10" s="111" t="s">
        <v>203</v>
      </c>
      <c r="B10" s="48">
        <f>data!E138</f>
        <v>20439</v>
      </c>
      <c r="C10" s="48">
        <f>data!E139</f>
        <v>117753</v>
      </c>
      <c r="D10" s="48">
        <f>data!E140</f>
        <v>123875</v>
      </c>
      <c r="E10" s="48">
        <f>data!E141</f>
        <v>1265496001.2200007</v>
      </c>
      <c r="F10" s="48">
        <f>data!E142</f>
        <v>1199024535.9000001</v>
      </c>
      <c r="G10" s="48">
        <f>data!E141+data!E142</f>
        <v>2464520537.1200008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Good Samaritan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14063005.849999998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25940444.949999999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13078808.209999999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202500.47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53284759.479999997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5966096.9100000001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2438211.2799999998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8404308.1899999995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8366644.4100000001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8366644.4100000001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202938.37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5330521.8599999994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5533460.2299999995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12983550.479999997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12983550.479999997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Good Samaritan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11820611.219999999</v>
      </c>
      <c r="D7" s="21">
        <f>data!C195</f>
        <v>0</v>
      </c>
      <c r="E7" s="21">
        <f>data!D195</f>
        <v>0</v>
      </c>
      <c r="F7" s="21">
        <f>data!E195</f>
        <v>11820611.219999999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4036565.1</v>
      </c>
      <c r="D8" s="21">
        <f>data!C196</f>
        <v>0</v>
      </c>
      <c r="E8" s="21">
        <f>data!D196</f>
        <v>0</v>
      </c>
      <c r="F8" s="21">
        <f>data!E196</f>
        <v>4036565.1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636662126.88</v>
      </c>
      <c r="D9" s="21">
        <f>data!C197</f>
        <v>8269402.1199999992</v>
      </c>
      <c r="E9" s="21">
        <f>data!D197</f>
        <v>35602454.260000005</v>
      </c>
      <c r="F9" s="21">
        <f>data!E197</f>
        <v>609329074.74000001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12889172.75</v>
      </c>
      <c r="D11" s="21">
        <f>data!C199</f>
        <v>531137.19000000006</v>
      </c>
      <c r="E11" s="21">
        <f>data!D199</f>
        <v>3473052.67</v>
      </c>
      <c r="F11" s="21">
        <f>data!E199</f>
        <v>9947257.2699999996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109460565.03999999</v>
      </c>
      <c r="D12" s="21">
        <f>data!C200</f>
        <v>3370284.4899999998</v>
      </c>
      <c r="E12" s="21">
        <f>data!D200</f>
        <v>16295.22</v>
      </c>
      <c r="F12" s="21">
        <f>data!E200</f>
        <v>112814554.30999999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729391.62999999989</v>
      </c>
      <c r="D13" s="21">
        <f>data!C201</f>
        <v>0</v>
      </c>
      <c r="E13" s="21">
        <f>data!D201</f>
        <v>0</v>
      </c>
      <c r="F13" s="21">
        <f>data!E201</f>
        <v>729391.62999999989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10730160.26</v>
      </c>
      <c r="D14" s="21">
        <f>data!C202</f>
        <v>1105146.33</v>
      </c>
      <c r="E14" s="21">
        <f>data!D202</f>
        <v>3344732.1</v>
      </c>
      <c r="F14" s="21">
        <f>data!E202</f>
        <v>8490574.4900000002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786328592.88</v>
      </c>
      <c r="D16" s="21">
        <f>data!C204</f>
        <v>13275970.129999999</v>
      </c>
      <c r="E16" s="21">
        <f>data!D204</f>
        <v>42436534.250000007</v>
      </c>
      <c r="F16" s="21">
        <f>data!E204</f>
        <v>757168028.75999999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3837151.75</v>
      </c>
      <c r="D24" s="21">
        <f>data!C209</f>
        <v>69191.250000000029</v>
      </c>
      <c r="E24" s="21">
        <f>data!D209</f>
        <v>0</v>
      </c>
      <c r="F24" s="21">
        <f>data!E209</f>
        <v>3906343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224352035.97</v>
      </c>
      <c r="D25" s="21">
        <f>data!C210</f>
        <v>20430653.979999997</v>
      </c>
      <c r="E25" s="21">
        <f>data!D210</f>
        <v>34970619.219999999</v>
      </c>
      <c r="F25" s="21">
        <f>data!E210</f>
        <v>209812070.72999999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9783358.4800000004</v>
      </c>
      <c r="D27" s="21">
        <f>data!C212</f>
        <v>487957.70999999996</v>
      </c>
      <c r="E27" s="21">
        <f>data!D212</f>
        <v>3473052.67</v>
      </c>
      <c r="F27" s="21">
        <f>data!E212</f>
        <v>6798263.5200000014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82046352.289999992</v>
      </c>
      <c r="D28" s="21">
        <f>data!C213</f>
        <v>6314238.8199999789</v>
      </c>
      <c r="E28" s="21">
        <f>data!D213</f>
        <v>15432.18</v>
      </c>
      <c r="F28" s="21">
        <f>data!E213</f>
        <v>88345158.929999962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729187.07</v>
      </c>
      <c r="D29" s="21">
        <f>data!C214</f>
        <v>204.56</v>
      </c>
      <c r="E29" s="21">
        <f>data!D214</f>
        <v>0</v>
      </c>
      <c r="F29" s="21">
        <f>data!E214</f>
        <v>729391.63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9495162.5800000001</v>
      </c>
      <c r="D30" s="21">
        <f>data!C215</f>
        <v>649282.03999999992</v>
      </c>
      <c r="E30" s="21">
        <f>data!D215</f>
        <v>3344732.1</v>
      </c>
      <c r="F30" s="21">
        <f>data!E215</f>
        <v>6799712.5199999996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330243248.13999999</v>
      </c>
      <c r="D32" s="21">
        <f>data!C217</f>
        <v>27951528.359999973</v>
      </c>
      <c r="E32" s="21">
        <f>data!D217</f>
        <v>41803836.170000002</v>
      </c>
      <c r="F32" s="21">
        <f>data!E217</f>
        <v>316390940.32999992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Good Samaritan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23368684.43999999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723696519.85212874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373393068.09921497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26403639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32741468.25956722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566036745.96908879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1722271441.1799998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11144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22147434.829646148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20985741.030353852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43133175.859999999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28163000.59999999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1816936302.0799997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7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Good Samaritan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360040428.80000001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105658182.33000001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19168319.300000019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427028.46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6544491.21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382155.95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453883967.44999999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11820611.220000001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4036565.1000000006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609329074.74000001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9947257.2699999996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113543945.94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8490574.4900000002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757168028.75999999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316390940.33000004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440777088.42999995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6910849.9499999993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6910849.9499999993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901571905.82999992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Good Samaritan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3326550.34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791620.42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3768327.41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7886498.1699999999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171012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171012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961341.8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961341.8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961341.8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892553053.8599999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892553053.8599999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901571905.82999992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Good Samaritan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1265496001.22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1199024535.9000001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2464520537.1199999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23368684.439999998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1750434441.78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43133175.859999999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1816936302.0799999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647584235.03999996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20803995.41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20803995.41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668388230.44999993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259451044.95000005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53284759.480000012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20093999.219999999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76218975.760000005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2256722.5500000007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157946573.24999994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27068996.780000001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8404308.1900000013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8366644.4100000001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5533460.2299999995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12983550.479999997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22909558.939999994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654518594.24000001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13869636.209999919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13869636.209999919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13869636.209999919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C23" sqref="C2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Good Samaritan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41481</v>
      </c>
      <c r="D9" s="14">
        <f>data!D59</f>
        <v>24876</v>
      </c>
      <c r="E9" s="14">
        <f>data!E59</f>
        <v>29426</v>
      </c>
      <c r="F9" s="14">
        <f>data!F59</f>
        <v>3779</v>
      </c>
      <c r="G9" s="14">
        <f>data!G59</f>
        <v>11994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351.07658077382513</v>
      </c>
      <c r="D10" s="26">
        <f>data!D60</f>
        <v>159.02878559465358</v>
      </c>
      <c r="E10" s="26">
        <f>data!E60</f>
        <v>175.18439244175559</v>
      </c>
      <c r="F10" s="26">
        <f>data!F60</f>
        <v>34.203361639150224</v>
      </c>
      <c r="G10" s="26">
        <f>data!G60</f>
        <v>72.702695195520178</v>
      </c>
      <c r="H10" s="26">
        <f>data!H60</f>
        <v>3.1224842461476054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39476488.140000001</v>
      </c>
      <c r="D11" s="14">
        <f>data!D61</f>
        <v>18782413.379999999</v>
      </c>
      <c r="E11" s="14">
        <f>data!E61</f>
        <v>18411235.960000001</v>
      </c>
      <c r="F11" s="14">
        <f>data!F61</f>
        <v>4002020.4</v>
      </c>
      <c r="G11" s="14">
        <f>data!G61</f>
        <v>6267698.7199999997</v>
      </c>
      <c r="H11" s="14">
        <f>data!H61</f>
        <v>532337.17999999993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7236148</v>
      </c>
      <c r="D12" s="14">
        <f>data!D62</f>
        <v>3187487</v>
      </c>
      <c r="E12" s="14">
        <f>data!E62</f>
        <v>3444434</v>
      </c>
      <c r="F12" s="14">
        <f>data!F62</f>
        <v>862195</v>
      </c>
      <c r="G12" s="14">
        <f>data!G62</f>
        <v>1602028</v>
      </c>
      <c r="H12" s="14">
        <f>data!H62</f>
        <v>89566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394800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5207659.87</v>
      </c>
      <c r="D14" s="14">
        <f>data!D64</f>
        <v>1580789.49</v>
      </c>
      <c r="E14" s="14">
        <f>data!E64</f>
        <v>1957575.45</v>
      </c>
      <c r="F14" s="14">
        <f>data!F64</f>
        <v>182394.13999999998</v>
      </c>
      <c r="G14" s="14">
        <f>data!G64</f>
        <v>433537.64999999997</v>
      </c>
      <c r="H14" s="14">
        <f>data!H64</f>
        <v>3161.85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252648.42999999996</v>
      </c>
      <c r="D15" s="14">
        <f>data!D65</f>
        <v>122277.82</v>
      </c>
      <c r="E15" s="14">
        <f>data!E65</f>
        <v>176334.03</v>
      </c>
      <c r="F15" s="14">
        <f>data!F65</f>
        <v>42774.3</v>
      </c>
      <c r="G15" s="14">
        <f>data!G65</f>
        <v>59963.29</v>
      </c>
      <c r="H15" s="14">
        <f>data!H65</f>
        <v>25519.9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901410.32</v>
      </c>
      <c r="D16" s="14">
        <f>data!D66</f>
        <v>288055.84000000003</v>
      </c>
      <c r="E16" s="14">
        <f>data!E66</f>
        <v>315584.09000000003</v>
      </c>
      <c r="F16" s="14">
        <f>data!F66</f>
        <v>380256.16</v>
      </c>
      <c r="G16" s="14">
        <f>data!G66</f>
        <v>57014.31</v>
      </c>
      <c r="H16" s="14">
        <f>data!H66</f>
        <v>7488.72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1415676</v>
      </c>
      <c r="D17" s="14">
        <f>data!D67</f>
        <v>113122</v>
      </c>
      <c r="E17" s="14">
        <f>data!E67</f>
        <v>268624</v>
      </c>
      <c r="F17" s="14">
        <f>data!F67</f>
        <v>16901</v>
      </c>
      <c r="G17" s="14">
        <f>data!G67</f>
        <v>9628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286255.05000000005</v>
      </c>
      <c r="D18" s="14">
        <f>data!D68</f>
        <v>116224.91</v>
      </c>
      <c r="E18" s="14">
        <f>data!E68</f>
        <v>222203.52999999997</v>
      </c>
      <c r="F18" s="14">
        <f>data!F68</f>
        <v>11824.36</v>
      </c>
      <c r="G18" s="14">
        <f>data!G68</f>
        <v>88277.889999999985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279337.96999999986</v>
      </c>
      <c r="D19" s="14">
        <f>data!D69</f>
        <v>151490.43000000005</v>
      </c>
      <c r="E19" s="14">
        <f>data!E69</f>
        <v>167664.6</v>
      </c>
      <c r="F19" s="14">
        <f>data!F69</f>
        <v>19909.979999999981</v>
      </c>
      <c r="G19" s="14">
        <f>data!G69</f>
        <v>31609.870000000032</v>
      </c>
      <c r="H19" s="14">
        <f>data!H69</f>
        <v>13634.269999999997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-29118.39</v>
      </c>
      <c r="D20" s="14">
        <f>-data!D70</f>
        <v>-9344.89</v>
      </c>
      <c r="E20" s="14">
        <f>-data!E70</f>
        <v>-55203</v>
      </c>
      <c r="F20" s="14">
        <f>-data!F70</f>
        <v>-5430</v>
      </c>
      <c r="G20" s="14">
        <f>-data!G70</f>
        <v>-11660.62</v>
      </c>
      <c r="H20" s="14">
        <f>-data!H70</f>
        <v>-562861.64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55026505.389999993</v>
      </c>
      <c r="D21" s="14">
        <f>data!D71</f>
        <v>24727315.979999997</v>
      </c>
      <c r="E21" s="14">
        <f>data!E71</f>
        <v>24908452.660000004</v>
      </c>
      <c r="F21" s="14">
        <f>data!F71</f>
        <v>5512845.3399999999</v>
      </c>
      <c r="G21" s="14">
        <f>data!G71</f>
        <v>8538097.1100000013</v>
      </c>
      <c r="H21" s="14">
        <f>data!H71</f>
        <v>108846.27999999991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32458614</v>
      </c>
      <c r="D23" s="48">
        <f>+data!M669</f>
        <v>15928625</v>
      </c>
      <c r="E23" s="48">
        <f>+data!M670</f>
        <v>20176421</v>
      </c>
      <c r="F23" s="48">
        <f>+data!M671</f>
        <v>4038920</v>
      </c>
      <c r="G23" s="48">
        <f>+data!M672</f>
        <v>6445619</v>
      </c>
      <c r="H23" s="48">
        <f>+data!M673</f>
        <v>679632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203130076.31999999</v>
      </c>
      <c r="D24" s="14">
        <f>data!D73</f>
        <v>79952089.909999996</v>
      </c>
      <c r="E24" s="14">
        <f>data!E73</f>
        <v>77561106.5</v>
      </c>
      <c r="F24" s="14">
        <f>data!F73</f>
        <v>17491487.879999999</v>
      </c>
      <c r="G24" s="14">
        <f>data!G73</f>
        <v>40126791.980000004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1652337</v>
      </c>
      <c r="D25" s="14">
        <f>data!D74</f>
        <v>5712136.4699999997</v>
      </c>
      <c r="E25" s="14">
        <f>data!E74</f>
        <v>2707411</v>
      </c>
      <c r="F25" s="14">
        <f>data!F74</f>
        <v>250049</v>
      </c>
      <c r="G25" s="14">
        <f>data!G74</f>
        <v>0</v>
      </c>
      <c r="H25" s="14">
        <f>data!H74</f>
        <v>387672.99999999994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204782413.31999999</v>
      </c>
      <c r="D26" s="14">
        <f>data!D75</f>
        <v>85664226.379999995</v>
      </c>
      <c r="E26" s="14">
        <f>data!E75</f>
        <v>80268517.5</v>
      </c>
      <c r="F26" s="14">
        <f>data!F75</f>
        <v>17741536.879999999</v>
      </c>
      <c r="G26" s="14">
        <f>data!G75</f>
        <v>40126791.980000004</v>
      </c>
      <c r="H26" s="14">
        <f>data!H75</f>
        <v>387672.99999999994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78866.819999999992</v>
      </c>
      <c r="D28" s="14">
        <f>data!D76</f>
        <v>38903.449999999983</v>
      </c>
      <c r="E28" s="14">
        <f>data!E76</f>
        <v>56024.219999999958</v>
      </c>
      <c r="F28" s="14">
        <f>data!F76</f>
        <v>13508.115000000003</v>
      </c>
      <c r="G28" s="14">
        <f>data!G76</f>
        <v>19079.379999999997</v>
      </c>
      <c r="H28" s="14">
        <f>data!H76</f>
        <v>8259.4499999999989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70134</v>
      </c>
      <c r="D29" s="14">
        <f>data!D77</f>
        <v>101855</v>
      </c>
      <c r="E29" s="14">
        <f>data!E77</f>
        <v>111300</v>
      </c>
      <c r="F29" s="14">
        <f>data!F77</f>
        <v>9978</v>
      </c>
      <c r="G29" s="14">
        <f>data!G77</f>
        <v>41300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15158.989827882697</v>
      </c>
      <c r="D30" s="14">
        <f>data!D78</f>
        <v>4497.3442001728799</v>
      </c>
      <c r="E30" s="14">
        <f>data!E78</f>
        <v>61273.538536324486</v>
      </c>
      <c r="F30" s="14">
        <f>data!F78</f>
        <v>9869.2674275957852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767056.82</v>
      </c>
      <c r="D31" s="14">
        <f>data!D79</f>
        <v>554095.02</v>
      </c>
      <c r="E31" s="14">
        <f>data!E79</f>
        <v>319477.62</v>
      </c>
      <c r="F31" s="14">
        <f>data!F79</f>
        <v>64294.5</v>
      </c>
      <c r="G31" s="14">
        <f>data!G79</f>
        <v>71208.350000000006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224.90334996919137</v>
      </c>
      <c r="D32" s="84">
        <f>data!D80</f>
        <v>99.50448697267062</v>
      </c>
      <c r="E32" s="84">
        <f>data!E80</f>
        <v>94.506429439108715</v>
      </c>
      <c r="F32" s="84">
        <f>data!F80</f>
        <v>22.67198835305863</v>
      </c>
      <c r="G32" s="84">
        <f>data!G80</f>
        <v>38.344178076939158</v>
      </c>
      <c r="H32" s="84">
        <f>data!H80</f>
        <v>0.33690616433741016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Good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2333</v>
      </c>
      <c r="I41" s="14">
        <f>data!P59</f>
        <v>1264034.9999999998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52.091022595603974</v>
      </c>
      <c r="I42" s="26">
        <f>data!P60</f>
        <v>74.862219167827107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7654873.9900000002</v>
      </c>
      <c r="I43" s="14">
        <f>data!P61</f>
        <v>7737359.0799999991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1255724</v>
      </c>
      <c r="I44" s="14">
        <f>data!P62</f>
        <v>1648519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365062.00000000006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909370.84000000008</v>
      </c>
      <c r="I46" s="14">
        <f>data!P64</f>
        <v>19424209.59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55787.44000000001</v>
      </c>
      <c r="I47" s="14">
        <f>data!P65</f>
        <v>136569.19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109135.45</v>
      </c>
      <c r="I48" s="14">
        <f>data!P66</f>
        <v>1499868.8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30281</v>
      </c>
      <c r="I49" s="14">
        <f>data!P67</f>
        <v>1124658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1531.98</v>
      </c>
      <c r="I50" s="14">
        <f>data!P68</f>
        <v>1570395.6900000002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32826.310000000019</v>
      </c>
      <c r="I51" s="14">
        <f>data!P69</f>
        <v>121633.44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-4996.8599999999997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10044534.15</v>
      </c>
      <c r="I53" s="14">
        <f>data!P71</f>
        <v>33628274.789999999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5650748</v>
      </c>
      <c r="I55" s="48">
        <f>+data!M681</f>
        <v>29068384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27343310</v>
      </c>
      <c r="I56" s="14">
        <f>data!P73</f>
        <v>120623040.66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6588886.25</v>
      </c>
      <c r="I57" s="14">
        <f>data!P74</f>
        <v>214424097.07999998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33932196.25</v>
      </c>
      <c r="I58" s="14">
        <f>data!P75</f>
        <v>335047137.74000001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17652.394999999997</v>
      </c>
      <c r="I60" s="14">
        <f>data!P76</f>
        <v>43468.915000000023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2563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18336.280168487323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107831.79</v>
      </c>
      <c r="I63" s="14">
        <f>data!P79</f>
        <v>163423.41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32.932444516036661</v>
      </c>
      <c r="I64" s="26">
        <f>data!P80</f>
        <v>30.480895886235498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Good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34692</v>
      </c>
      <c r="I73" s="14">
        <f>data!W59</f>
        <v>237086.44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34.902043145903832</v>
      </c>
      <c r="E74" s="26">
        <f>data!S60</f>
        <v>25.193484243124182</v>
      </c>
      <c r="F74" s="26">
        <f>data!T60</f>
        <v>5.46662123212786</v>
      </c>
      <c r="G74" s="26">
        <f>data!U60</f>
        <v>70.349836976664406</v>
      </c>
      <c r="H74" s="26">
        <f>data!V60</f>
        <v>0</v>
      </c>
      <c r="I74" s="26">
        <f>data!W60</f>
        <v>21.699688353191824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3947257.7800000003</v>
      </c>
      <c r="E75" s="14">
        <f>data!S61</f>
        <v>1636350.7599999998</v>
      </c>
      <c r="F75" s="14">
        <f>data!T61</f>
        <v>593015.52999999991</v>
      </c>
      <c r="G75" s="14">
        <f>data!U61</f>
        <v>4683346.92</v>
      </c>
      <c r="H75" s="14">
        <f>data!V61</f>
        <v>0</v>
      </c>
      <c r="I75" s="14">
        <f>data!W61</f>
        <v>2501752.2000000002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890627</v>
      </c>
      <c r="E76" s="14">
        <f>data!S62</f>
        <v>539218</v>
      </c>
      <c r="F76" s="14">
        <f>data!T62</f>
        <v>141778</v>
      </c>
      <c r="G76" s="14">
        <f>data!U62</f>
        <v>1579130</v>
      </c>
      <c r="H76" s="14">
        <f>data!V62</f>
        <v>0</v>
      </c>
      <c r="I76" s="14">
        <f>data!W62</f>
        <v>525922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1925143.9600000002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1202090.95</v>
      </c>
      <c r="E78" s="14">
        <f>data!S64</f>
        <v>559171.18000000005</v>
      </c>
      <c r="F78" s="14">
        <f>data!T64</f>
        <v>479538.46999999991</v>
      </c>
      <c r="G78" s="14">
        <f>data!U64</f>
        <v>5345696.38</v>
      </c>
      <c r="H78" s="14">
        <f>data!V64</f>
        <v>5.0599999999999996</v>
      </c>
      <c r="I78" s="14">
        <f>data!W64</f>
        <v>350720.38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45296.21</v>
      </c>
      <c r="E79" s="14">
        <f>data!S65</f>
        <v>17659.919999999998</v>
      </c>
      <c r="F79" s="14">
        <f>data!T65</f>
        <v>2810.32</v>
      </c>
      <c r="G79" s="14">
        <f>data!U65</f>
        <v>24938.78</v>
      </c>
      <c r="H79" s="14">
        <f>data!V65</f>
        <v>585.41</v>
      </c>
      <c r="I79" s="14">
        <f>data!W65</f>
        <v>27925.310000000005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42666.37</v>
      </c>
      <c r="E80" s="14">
        <f>data!S66</f>
        <v>173998</v>
      </c>
      <c r="F80" s="14">
        <f>data!T66</f>
        <v>2265.5</v>
      </c>
      <c r="G80" s="14">
        <f>data!U66</f>
        <v>1194053.6299999999</v>
      </c>
      <c r="H80" s="14">
        <f>data!V66</f>
        <v>0</v>
      </c>
      <c r="I80" s="14">
        <f>data!W66</f>
        <v>1369429.64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325019</v>
      </c>
      <c r="E81" s="14">
        <f>data!S67</f>
        <v>11069</v>
      </c>
      <c r="F81" s="14">
        <f>data!T67</f>
        <v>23943</v>
      </c>
      <c r="G81" s="14">
        <f>data!U67</f>
        <v>117466</v>
      </c>
      <c r="H81" s="14">
        <f>data!V67</f>
        <v>5981</v>
      </c>
      <c r="I81" s="14">
        <f>data!W67</f>
        <v>29310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38.74</v>
      </c>
      <c r="F82" s="14">
        <f>data!T68</f>
        <v>0</v>
      </c>
      <c r="G82" s="14">
        <f>data!U68</f>
        <v>9866.6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20342.55000000001</v>
      </c>
      <c r="E83" s="14">
        <f>data!S69</f>
        <v>7684.3400000000038</v>
      </c>
      <c r="F83" s="14">
        <f>data!T69</f>
        <v>845.31999999999925</v>
      </c>
      <c r="G83" s="14">
        <f>data!U69</f>
        <v>47949.950000000041</v>
      </c>
      <c r="H83" s="14">
        <f>data!V69</f>
        <v>256.36</v>
      </c>
      <c r="I83" s="14">
        <f>data!W69</f>
        <v>17802.350000000013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-1191.3</v>
      </c>
      <c r="G84" s="14">
        <f>-data!U70</f>
        <v>-39711.33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8398443.8200000003</v>
      </c>
      <c r="E85" s="14">
        <f>data!S71</f>
        <v>2945189.94</v>
      </c>
      <c r="F85" s="14">
        <f>data!T71</f>
        <v>1243004.8399999999</v>
      </c>
      <c r="G85" s="14">
        <f>data!U71</f>
        <v>12962736.93</v>
      </c>
      <c r="H85" s="14">
        <f>data!V71</f>
        <v>6827.83</v>
      </c>
      <c r="I85" s="14">
        <f>data!W71</f>
        <v>4822861.88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7335333</v>
      </c>
      <c r="E87" s="48">
        <f>+data!M684</f>
        <v>1231175</v>
      </c>
      <c r="F87" s="48">
        <f>+data!M685</f>
        <v>726272</v>
      </c>
      <c r="G87" s="48">
        <f>+data!M686</f>
        <v>12210248</v>
      </c>
      <c r="H87" s="48">
        <f>+data!M687</f>
        <v>456713</v>
      </c>
      <c r="I87" s="48">
        <f>+data!M688</f>
        <v>7998928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29599630</v>
      </c>
      <c r="E88" s="14">
        <f>data!S73</f>
        <v>0</v>
      </c>
      <c r="F88" s="14">
        <f>data!T73</f>
        <v>8008476</v>
      </c>
      <c r="G88" s="14">
        <f>data!U73</f>
        <v>106175913.67</v>
      </c>
      <c r="H88" s="14">
        <f>data!V73</f>
        <v>4540184</v>
      </c>
      <c r="I88" s="14">
        <f>data!W73</f>
        <v>23273436.52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54669067.659999996</v>
      </c>
      <c r="E89" s="14">
        <f>data!S74</f>
        <v>0</v>
      </c>
      <c r="F89" s="14">
        <f>data!T74</f>
        <v>75323</v>
      </c>
      <c r="G89" s="14">
        <f>data!U74</f>
        <v>70644977</v>
      </c>
      <c r="H89" s="14">
        <f>data!V74</f>
        <v>5138890.9999999991</v>
      </c>
      <c r="I89" s="14">
        <f>data!W74</f>
        <v>122228963.2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84268697.659999996</v>
      </c>
      <c r="E90" s="14">
        <f>data!S75</f>
        <v>0</v>
      </c>
      <c r="F90" s="14">
        <f>data!T75</f>
        <v>8083799</v>
      </c>
      <c r="G90" s="14">
        <f>data!U75</f>
        <v>176820890.67000002</v>
      </c>
      <c r="H90" s="14">
        <f>data!V75</f>
        <v>9679075</v>
      </c>
      <c r="I90" s="14">
        <f>data!W75</f>
        <v>145502399.72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13936.705</v>
      </c>
      <c r="E92" s="14">
        <f>data!S76</f>
        <v>5680.5000000000018</v>
      </c>
      <c r="F92" s="14">
        <f>data!T76</f>
        <v>179.15</v>
      </c>
      <c r="G92" s="14">
        <f>data!U76</f>
        <v>7396.11</v>
      </c>
      <c r="H92" s="14">
        <f>data!V76</f>
        <v>188.63</v>
      </c>
      <c r="I92" s="14">
        <f>data!W76</f>
        <v>1217.1100000000001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960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2809.1535727287787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49856.91</v>
      </c>
      <c r="E95" s="14">
        <f>data!S79</f>
        <v>388.28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23.407908900903031</v>
      </c>
      <c r="E96" s="84">
        <f>data!S80</f>
        <v>0</v>
      </c>
      <c r="F96" s="84">
        <f>data!T80</f>
        <v>4.4450479445965696</v>
      </c>
      <c r="G96" s="84">
        <f>data!U80</f>
        <v>0.15158835614361804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Good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233484.51</v>
      </c>
      <c r="D105" s="14">
        <f>data!Y59</f>
        <v>119755.45000000001</v>
      </c>
      <c r="E105" s="14">
        <f>data!Z59</f>
        <v>0</v>
      </c>
      <c r="F105" s="14">
        <f>data!AA59</f>
        <v>28679.670000000006</v>
      </c>
      <c r="G105" s="212"/>
      <c r="H105" s="14">
        <f>data!AC59</f>
        <v>149905.21</v>
      </c>
      <c r="I105" s="14">
        <f>data!AD59</f>
        <v>1.1386986299810003E-2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11.272651368318815</v>
      </c>
      <c r="D106" s="26">
        <f>data!Y60</f>
        <v>36.153019858061228</v>
      </c>
      <c r="E106" s="26">
        <f>data!Z60</f>
        <v>7.104856163410294</v>
      </c>
      <c r="F106" s="26">
        <f>data!AA60</f>
        <v>4.1203150679287246</v>
      </c>
      <c r="G106" s="26">
        <f>data!AB60</f>
        <v>85.219932180106866</v>
      </c>
      <c r="H106" s="26">
        <f>data!AC60</f>
        <v>34.775597255510199</v>
      </c>
      <c r="I106" s="26">
        <f>data!AD60</f>
        <v>1.1386986299810003E-2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1294820.81</v>
      </c>
      <c r="D107" s="14">
        <f>data!Y61</f>
        <v>3689146.8099999996</v>
      </c>
      <c r="E107" s="14">
        <f>data!Z61</f>
        <v>732324.41999999993</v>
      </c>
      <c r="F107" s="14">
        <f>data!AA61</f>
        <v>430852.42999999993</v>
      </c>
      <c r="G107" s="14">
        <f>data!AB61</f>
        <v>9357602.4199999999</v>
      </c>
      <c r="H107" s="14">
        <f>data!AC61</f>
        <v>3925422</v>
      </c>
      <c r="I107" s="14">
        <f>data!AD61</f>
        <v>588.03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253685</v>
      </c>
      <c r="D108" s="14">
        <f>data!Y62</f>
        <v>901687</v>
      </c>
      <c r="E108" s="14">
        <f>data!Z62</f>
        <v>184643</v>
      </c>
      <c r="F108" s="14">
        <f>data!AA62</f>
        <v>104367</v>
      </c>
      <c r="G108" s="14">
        <f>data!AB62</f>
        <v>2189218</v>
      </c>
      <c r="H108" s="14">
        <f>data!AC62</f>
        <v>821817</v>
      </c>
      <c r="I108" s="14">
        <f>data!AD62</f>
        <v>248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507879.07</v>
      </c>
      <c r="D110" s="14">
        <f>data!Y64</f>
        <v>3561846.16</v>
      </c>
      <c r="E110" s="14">
        <f>data!Z64</f>
        <v>1807063.07</v>
      </c>
      <c r="F110" s="14">
        <f>data!AA64</f>
        <v>401407.43</v>
      </c>
      <c r="G110" s="14">
        <f>data!AB64</f>
        <v>18182690.07</v>
      </c>
      <c r="H110" s="14">
        <f>data!AC64</f>
        <v>881076.1100000001</v>
      </c>
      <c r="I110" s="14">
        <f>data!AD64</f>
        <v>30875.62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5832.19</v>
      </c>
      <c r="D111" s="14">
        <f>data!Y65</f>
        <v>27131.7</v>
      </c>
      <c r="E111" s="14">
        <f>data!Z65</f>
        <v>4456.1899999999996</v>
      </c>
      <c r="F111" s="14">
        <f>data!AA65</f>
        <v>12424.49</v>
      </c>
      <c r="G111" s="14">
        <f>data!AB65</f>
        <v>55332.68</v>
      </c>
      <c r="H111" s="14">
        <f>data!AC65</f>
        <v>3854.6099999999997</v>
      </c>
      <c r="I111" s="14">
        <f>data!AD65</f>
        <v>494.06000000000006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33010.699999999997</v>
      </c>
      <c r="D112" s="14">
        <f>data!Y66</f>
        <v>132515.82999999999</v>
      </c>
      <c r="E112" s="14">
        <f>data!Z66</f>
        <v>41178.71</v>
      </c>
      <c r="F112" s="14">
        <f>data!AA66</f>
        <v>11907.07</v>
      </c>
      <c r="G112" s="14">
        <f>data!AB66</f>
        <v>347266.74</v>
      </c>
      <c r="H112" s="14">
        <f>data!AC66</f>
        <v>55390.3</v>
      </c>
      <c r="I112" s="14">
        <f>data!AD66</f>
        <v>3344948.06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194186</v>
      </c>
      <c r="D113" s="14">
        <f>data!Y67</f>
        <v>323759</v>
      </c>
      <c r="E113" s="14">
        <f>data!Z67</f>
        <v>263587</v>
      </c>
      <c r="F113" s="14">
        <f>data!AA67</f>
        <v>4577</v>
      </c>
      <c r="G113" s="14">
        <f>data!AB67</f>
        <v>290032</v>
      </c>
      <c r="H113" s="14">
        <f>data!AC67</f>
        <v>229157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214.03999999999996</v>
      </c>
      <c r="F114" s="14">
        <f>data!AA68</f>
        <v>0</v>
      </c>
      <c r="G114" s="14">
        <f>data!AB68</f>
        <v>53.1</v>
      </c>
      <c r="H114" s="14">
        <f>data!AC68</f>
        <v>84602.13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2792.3200000000024</v>
      </c>
      <c r="D115" s="14">
        <f>data!Y69</f>
        <v>22042.369999999992</v>
      </c>
      <c r="E115" s="14">
        <f>data!Z69</f>
        <v>1950.3399999999992</v>
      </c>
      <c r="F115" s="14">
        <f>data!AA69</f>
        <v>5414.8199999999979</v>
      </c>
      <c r="G115" s="14">
        <f>data!AB69</f>
        <v>24900.120000000017</v>
      </c>
      <c r="H115" s="14">
        <f>data!AC69</f>
        <v>28967.179999999993</v>
      </c>
      <c r="I115" s="14">
        <f>data!AD69</f>
        <v>216.30000000000052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-32106.63</v>
      </c>
      <c r="H116" s="14">
        <f>-data!AC70</f>
        <v>-10572.63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2292206.09</v>
      </c>
      <c r="D117" s="14">
        <f>data!Y71</f>
        <v>8658128.8699999992</v>
      </c>
      <c r="E117" s="14">
        <f>data!Z71</f>
        <v>3035416.77</v>
      </c>
      <c r="F117" s="14">
        <f>data!AA71</f>
        <v>970950.23999999976</v>
      </c>
      <c r="G117" s="14">
        <f>data!AB71</f>
        <v>30414988.500000004</v>
      </c>
      <c r="H117" s="14">
        <f>data!AC71</f>
        <v>6019713.7000000002</v>
      </c>
      <c r="I117" s="14">
        <f>data!AD71</f>
        <v>3377370.07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7016513</v>
      </c>
      <c r="D119" s="48">
        <f>+data!M690</f>
        <v>8338516</v>
      </c>
      <c r="E119" s="48">
        <f>+data!M691</f>
        <v>2266602</v>
      </c>
      <c r="F119" s="48">
        <f>+data!M692</f>
        <v>1214500</v>
      </c>
      <c r="G119" s="48">
        <f>+data!M693</f>
        <v>16335336</v>
      </c>
      <c r="H119" s="48">
        <f>+data!M694</f>
        <v>5339638</v>
      </c>
      <c r="I119" s="48">
        <f>+data!M695</f>
        <v>1228180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61092255.060000002</v>
      </c>
      <c r="D120" s="14">
        <f>data!Y73</f>
        <v>69094784.86999999</v>
      </c>
      <c r="E120" s="14">
        <f>data!Z73</f>
        <v>15695865.440000001</v>
      </c>
      <c r="F120" s="14">
        <f>data!AA73</f>
        <v>6217817.1000000006</v>
      </c>
      <c r="G120" s="14">
        <f>data!AB73</f>
        <v>114884646.79000001</v>
      </c>
      <c r="H120" s="14">
        <f>data!AC73</f>
        <v>77105597</v>
      </c>
      <c r="I120" s="14">
        <f>data!AD73</f>
        <v>5829162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76180281.760000005</v>
      </c>
      <c r="D121" s="14">
        <f>data!Y74</f>
        <v>41558070.590000004</v>
      </c>
      <c r="E121" s="14">
        <f>data!Z74</f>
        <v>12770101.750000002</v>
      </c>
      <c r="F121" s="14">
        <f>data!AA74</f>
        <v>7766025.5499999989</v>
      </c>
      <c r="G121" s="14">
        <f>data!AB74</f>
        <v>40052907.260000005</v>
      </c>
      <c r="H121" s="14">
        <f>data!AC74</f>
        <v>3128487.9999999995</v>
      </c>
      <c r="I121" s="14">
        <f>data!AD74</f>
        <v>138348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137272536.81999999</v>
      </c>
      <c r="D122" s="14">
        <f>data!Y75</f>
        <v>110652855.45999999</v>
      </c>
      <c r="E122" s="14">
        <f>data!Z75</f>
        <v>28465967.190000005</v>
      </c>
      <c r="F122" s="14">
        <f>data!AA75</f>
        <v>13983842.649999999</v>
      </c>
      <c r="G122" s="14">
        <f>data!AB75</f>
        <v>154937554.05000001</v>
      </c>
      <c r="H122" s="14">
        <f>data!AC75</f>
        <v>80234085</v>
      </c>
      <c r="I122" s="14">
        <f>data!AD75</f>
        <v>5967510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1888.11</v>
      </c>
      <c r="D124" s="14">
        <f>data!Y76</f>
        <v>8203.4900000000016</v>
      </c>
      <c r="E124" s="14">
        <f>data!Z76</f>
        <v>1441.48</v>
      </c>
      <c r="F124" s="14">
        <f>data!AA76</f>
        <v>4001.4699999999984</v>
      </c>
      <c r="G124" s="14">
        <f>data!AB76</f>
        <v>8600.39</v>
      </c>
      <c r="H124" s="14">
        <f>data!AC76</f>
        <v>923.15</v>
      </c>
      <c r="I124" s="14">
        <f>data!AD76</f>
        <v>157.36000000000001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72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4990.1560823430809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1004.0083065791755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30847.87</v>
      </c>
      <c r="D127" s="14">
        <f>data!Y79</f>
        <v>98444.64</v>
      </c>
      <c r="E127" s="14">
        <f>data!Z79</f>
        <v>0</v>
      </c>
      <c r="F127" s="14">
        <f>data!AA79</f>
        <v>17838.64</v>
      </c>
      <c r="G127" s="14">
        <f>data!AB79</f>
        <v>5736.7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1.0562328765676395E-2</v>
      </c>
      <c r="D128" s="26">
        <f>data!Y80</f>
        <v>3.1153547940937871</v>
      </c>
      <c r="E128" s="26">
        <f>data!Z80</f>
        <v>1.1968369861374197</v>
      </c>
      <c r="F128" s="26">
        <f>data!AA80</f>
        <v>0</v>
      </c>
      <c r="G128" s="26">
        <f>data!AB80</f>
        <v>3.1835616433995122E-3</v>
      </c>
      <c r="H128" s="26">
        <f>data!AC80</f>
        <v>4.7945205472884221E-3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Good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143284</v>
      </c>
      <c r="D137" s="14">
        <f>data!AF59</f>
        <v>1.1386986299810003E-2</v>
      </c>
      <c r="E137" s="14">
        <f>data!AG59</f>
        <v>1.1386986299810003E-2</v>
      </c>
      <c r="F137" s="14">
        <f>data!AH59</f>
        <v>1.1386986299810003E-2</v>
      </c>
      <c r="G137" s="14">
        <f>data!AI59</f>
        <v>1.1386986299810003E-2</v>
      </c>
      <c r="H137" s="14">
        <f>data!AJ59</f>
        <v>45951.3</v>
      </c>
      <c r="I137" s="14">
        <f>data!AK59</f>
        <v>79674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34.029953419995898</v>
      </c>
      <c r="D138" s="26">
        <f>data!AF60</f>
        <v>0</v>
      </c>
      <c r="E138" s="26">
        <f>data!AG60</f>
        <v>247.04302188396673</v>
      </c>
      <c r="F138" s="26">
        <f>data!AH60</f>
        <v>0</v>
      </c>
      <c r="G138" s="26">
        <f>data!AI60</f>
        <v>0</v>
      </c>
      <c r="H138" s="26">
        <f>data!AJ60</f>
        <v>91.894969165493848</v>
      </c>
      <c r="I138" s="26">
        <f>data!AK60</f>
        <v>18.218756161887843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2915820.7299999995</v>
      </c>
      <c r="D139" s="14">
        <f>data!AF61</f>
        <v>0</v>
      </c>
      <c r="E139" s="14">
        <f>data!AG61</f>
        <v>31165406.879999999</v>
      </c>
      <c r="F139" s="14">
        <f>data!AH61</f>
        <v>0</v>
      </c>
      <c r="G139" s="14">
        <f>data!AI61</f>
        <v>0</v>
      </c>
      <c r="H139" s="14">
        <f>data!AJ61</f>
        <v>15423517.689999999</v>
      </c>
      <c r="I139" s="14">
        <f>data!AK61</f>
        <v>1767544.11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828273</v>
      </c>
      <c r="D140" s="14">
        <f>data!AF62</f>
        <v>0</v>
      </c>
      <c r="E140" s="14">
        <f>data!AG62</f>
        <v>4923164</v>
      </c>
      <c r="F140" s="14">
        <f>data!AH62</f>
        <v>0</v>
      </c>
      <c r="G140" s="14">
        <f>data!AI62</f>
        <v>0</v>
      </c>
      <c r="H140" s="14">
        <f>data!AJ62</f>
        <v>2499025</v>
      </c>
      <c r="I140" s="14">
        <f>data!AK62</f>
        <v>453481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4591845.41</v>
      </c>
      <c r="F141" s="14">
        <f>data!AH63</f>
        <v>0</v>
      </c>
      <c r="G141" s="14">
        <f>data!AI63</f>
        <v>0</v>
      </c>
      <c r="H141" s="14">
        <f>data!AJ63</f>
        <v>842.5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34819.1</v>
      </c>
      <c r="D142" s="14">
        <f>data!AF64</f>
        <v>0</v>
      </c>
      <c r="E142" s="14">
        <f>data!AG64</f>
        <v>5056171.59</v>
      </c>
      <c r="F142" s="14">
        <f>data!AH64</f>
        <v>0</v>
      </c>
      <c r="G142" s="14">
        <f>data!AI64</f>
        <v>0</v>
      </c>
      <c r="H142" s="14">
        <f>data!AJ64</f>
        <v>1651232.7100000002</v>
      </c>
      <c r="I142" s="14">
        <f>data!AK64</f>
        <v>38115.440000000002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23934.54</v>
      </c>
      <c r="D143" s="14">
        <f>data!AF65</f>
        <v>0</v>
      </c>
      <c r="E143" s="14">
        <f>data!AG65</f>
        <v>273761.06</v>
      </c>
      <c r="F143" s="14">
        <f>data!AH65</f>
        <v>0</v>
      </c>
      <c r="G143" s="14">
        <f>data!AI65</f>
        <v>0</v>
      </c>
      <c r="H143" s="14">
        <f>data!AJ65</f>
        <v>80006.150000000009</v>
      </c>
      <c r="I143" s="14">
        <f>data!AK65</f>
        <v>11984.36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6999.72</v>
      </c>
      <c r="D144" s="14">
        <f>data!AF66</f>
        <v>0</v>
      </c>
      <c r="E144" s="14">
        <f>data!AG66</f>
        <v>3304886.55</v>
      </c>
      <c r="F144" s="14">
        <f>data!AH66</f>
        <v>12804.92</v>
      </c>
      <c r="G144" s="14">
        <f>data!AI66</f>
        <v>0</v>
      </c>
      <c r="H144" s="14">
        <f>data!AJ66</f>
        <v>135198.76</v>
      </c>
      <c r="I144" s="14">
        <f>data!AK66</f>
        <v>18678.34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66644</v>
      </c>
      <c r="D145" s="14">
        <f>data!AF67</f>
        <v>0</v>
      </c>
      <c r="E145" s="14">
        <f>data!AG67</f>
        <v>1899801</v>
      </c>
      <c r="F145" s="14">
        <f>data!AH67</f>
        <v>0</v>
      </c>
      <c r="G145" s="14">
        <f>data!AI67</f>
        <v>0</v>
      </c>
      <c r="H145" s="14">
        <f>data!AJ67</f>
        <v>220770</v>
      </c>
      <c r="I145" s="14">
        <f>data!AK67</f>
        <v>5105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2091144.58</v>
      </c>
      <c r="F146" s="14">
        <f>data!AH68</f>
        <v>0</v>
      </c>
      <c r="G146" s="14">
        <f>data!AI68</f>
        <v>0</v>
      </c>
      <c r="H146" s="14">
        <f>data!AJ68</f>
        <v>603039.52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10860.919999999991</v>
      </c>
      <c r="D147" s="14">
        <f>data!AF69</f>
        <v>0</v>
      </c>
      <c r="E147" s="14">
        <f>data!AG69</f>
        <v>869362.30999999982</v>
      </c>
      <c r="F147" s="14">
        <f>data!AH69</f>
        <v>0</v>
      </c>
      <c r="G147" s="14">
        <f>data!AI69</f>
        <v>0</v>
      </c>
      <c r="H147" s="14">
        <f>data!AJ69</f>
        <v>60833.370000000039</v>
      </c>
      <c r="I147" s="14">
        <f>data!AK69</f>
        <v>5863.8899999999994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-16840.14</v>
      </c>
      <c r="F148" s="14">
        <f>-data!AH70</f>
        <v>0</v>
      </c>
      <c r="G148" s="14">
        <f>-data!AI70</f>
        <v>0</v>
      </c>
      <c r="H148" s="14">
        <f>-data!AJ70</f>
        <v>-1455129.8800000001</v>
      </c>
      <c r="I148" s="14">
        <f>-data!AK70</f>
        <v>-8691.7800000000007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3887352.01</v>
      </c>
      <c r="D149" s="14">
        <f>data!AF71</f>
        <v>0</v>
      </c>
      <c r="E149" s="14">
        <f>data!AG71</f>
        <v>54158703.239999995</v>
      </c>
      <c r="F149" s="14">
        <f>data!AH71</f>
        <v>12804.92</v>
      </c>
      <c r="G149" s="14">
        <f>data!AI71</f>
        <v>0</v>
      </c>
      <c r="H149" s="14">
        <f>data!AJ71</f>
        <v>19219335.82</v>
      </c>
      <c r="I149" s="14">
        <f>data!AK71</f>
        <v>2292080.3600000003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3083926</v>
      </c>
      <c r="D151" s="48">
        <f>+data!M697</f>
        <v>0</v>
      </c>
      <c r="E151" s="48">
        <f>+data!M698</f>
        <v>41920867</v>
      </c>
      <c r="F151" s="48">
        <f>+data!M699</f>
        <v>3380</v>
      </c>
      <c r="G151" s="48">
        <f>+data!M700</f>
        <v>0</v>
      </c>
      <c r="H151" s="48">
        <f>+data!M701</f>
        <v>7279029</v>
      </c>
      <c r="I151" s="48">
        <f>+data!M702</f>
        <v>1328313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16295995</v>
      </c>
      <c r="D152" s="14">
        <f>data!AF73</f>
        <v>0</v>
      </c>
      <c r="E152" s="14">
        <f>data!AG73</f>
        <v>122651718.26000001</v>
      </c>
      <c r="F152" s="14">
        <f>data!AH73</f>
        <v>0</v>
      </c>
      <c r="G152" s="14">
        <f>data!AI73</f>
        <v>0</v>
      </c>
      <c r="H152" s="14">
        <f>data!AJ73</f>
        <v>1810342</v>
      </c>
      <c r="I152" s="14">
        <f>data!AK73</f>
        <v>6606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135</v>
      </c>
      <c r="D153" s="14">
        <f>data!AF74</f>
        <v>0</v>
      </c>
      <c r="E153" s="14">
        <f>data!AG74</f>
        <v>398891074.83000004</v>
      </c>
      <c r="F153" s="14">
        <f>data!AH74</f>
        <v>0</v>
      </c>
      <c r="G153" s="14">
        <f>data!AI74</f>
        <v>0</v>
      </c>
      <c r="H153" s="14">
        <f>data!AJ74</f>
        <v>39167898.230000004</v>
      </c>
      <c r="I153" s="14">
        <f>data!AK74</f>
        <v>9367741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16296130</v>
      </c>
      <c r="D154" s="14">
        <f>data!AF75</f>
        <v>0</v>
      </c>
      <c r="E154" s="14">
        <f>data!AG75</f>
        <v>521542793.09000003</v>
      </c>
      <c r="F154" s="14">
        <f>data!AH75</f>
        <v>0</v>
      </c>
      <c r="G154" s="14">
        <f>data!AI75</f>
        <v>0</v>
      </c>
      <c r="H154" s="14">
        <f>data!AJ75</f>
        <v>40978240.230000004</v>
      </c>
      <c r="I154" s="14">
        <f>data!AK75</f>
        <v>9374347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7642.86</v>
      </c>
      <c r="D156" s="14">
        <f>data!AF76</f>
        <v>0</v>
      </c>
      <c r="E156" s="14">
        <f>data!AG76</f>
        <v>27702.630000000008</v>
      </c>
      <c r="F156" s="14">
        <f>data!AH76</f>
        <v>0</v>
      </c>
      <c r="G156" s="14">
        <f>data!AI76</f>
        <v>0</v>
      </c>
      <c r="H156" s="14">
        <f>data!AJ76</f>
        <v>3712.66</v>
      </c>
      <c r="I156" s="14">
        <f>data!AK76</f>
        <v>3845.0399999999995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29084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14028.122820210488</v>
      </c>
      <c r="D158" s="14">
        <f>data!AF78</f>
        <v>0</v>
      </c>
      <c r="E158" s="14">
        <f>data!AG78</f>
        <v>17585.139057675296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8850.86</v>
      </c>
      <c r="D159" s="14">
        <f>data!AF79</f>
        <v>0</v>
      </c>
      <c r="E159" s="14">
        <f>data!AG79</f>
        <v>408366.57999999996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7027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154.21335134873789</v>
      </c>
      <c r="F160" s="26">
        <f>data!AH80</f>
        <v>0</v>
      </c>
      <c r="G160" s="26">
        <f>data!AI80</f>
        <v>0</v>
      </c>
      <c r="H160" s="26">
        <f>data!AJ80</f>
        <v>14.316634929545668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Good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1.1386986299810003E-2</v>
      </c>
      <c r="D169" s="14">
        <f>data!AM59</f>
        <v>1.1386986299810003E-2</v>
      </c>
      <c r="E169" s="14">
        <f>data!AN59</f>
        <v>1.1386986299810003E-2</v>
      </c>
      <c r="F169" s="14">
        <f>data!AO59</f>
        <v>1.1386986299810003E-2</v>
      </c>
      <c r="G169" s="14">
        <f>data!AP59</f>
        <v>1.1386986299810003E-2</v>
      </c>
      <c r="H169" s="14">
        <f>data!AQ59</f>
        <v>1.1386986299810003E-2</v>
      </c>
      <c r="I169" s="14">
        <f>data!AR59</f>
        <v>1.1386986299810003E-2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0.97374315055154215</v>
      </c>
      <c r="E170" s="26">
        <f>data!AN60</f>
        <v>0</v>
      </c>
      <c r="F170" s="26">
        <f>data!AO60</f>
        <v>0</v>
      </c>
      <c r="G170" s="26">
        <f>data!AP60</f>
        <v>93.197813000931802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95636.160000000003</v>
      </c>
      <c r="E171" s="14">
        <f>data!AN61</f>
        <v>0</v>
      </c>
      <c r="F171" s="14">
        <f>data!AO61</f>
        <v>0</v>
      </c>
      <c r="G171" s="14">
        <f>data!AP61</f>
        <v>17021319.66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24817</v>
      </c>
      <c r="E172" s="14">
        <f>data!AN62</f>
        <v>0</v>
      </c>
      <c r="F172" s="14">
        <f>data!AO62</f>
        <v>0</v>
      </c>
      <c r="G172" s="14">
        <f>data!AP62</f>
        <v>2543438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1729447.1400000001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1573.43</v>
      </c>
      <c r="E175" s="14">
        <f>data!AN65</f>
        <v>0</v>
      </c>
      <c r="F175" s="14">
        <f>data!AO65</f>
        <v>0</v>
      </c>
      <c r="G175" s="14">
        <f>data!AP65</f>
        <v>27428.82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92333.15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512980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1869638.6400000001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688.97</v>
      </c>
      <c r="E179" s="14">
        <f>data!AN69</f>
        <v>0</v>
      </c>
      <c r="F179" s="14">
        <f>data!AO69</f>
        <v>0</v>
      </c>
      <c r="G179" s="14">
        <f>data!AP69</f>
        <v>133100.15000000002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-71459.59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122715.56</v>
      </c>
      <c r="E181" s="14">
        <f>data!AN71</f>
        <v>0</v>
      </c>
      <c r="F181" s="14">
        <f>data!AO71</f>
        <v>0</v>
      </c>
      <c r="G181" s="14">
        <f>data!AP71</f>
        <v>23858225.969999999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71334</v>
      </c>
      <c r="E183" s="48">
        <f>+data!M705</f>
        <v>0</v>
      </c>
      <c r="F183" s="48">
        <f>+data!M706</f>
        <v>0</v>
      </c>
      <c r="G183" s="48">
        <f>+data!M707</f>
        <v>8365151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44158295.68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44158295.68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508.08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9.3084897247522616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Good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1.1386986299810003E-2</v>
      </c>
      <c r="D201" s="14">
        <f>data!AT59</f>
        <v>1.1386986299810003E-2</v>
      </c>
      <c r="E201" s="14">
        <f>data!AU59</f>
        <v>1.1386986299810003E-2</v>
      </c>
      <c r="F201" s="212"/>
      <c r="G201" s="212"/>
      <c r="H201" s="212"/>
      <c r="I201" s="14">
        <f>data!AY59</f>
        <v>367688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120.84543970947323</v>
      </c>
      <c r="G202" s="26">
        <f>data!AW60</f>
        <v>54.056627389855258</v>
      </c>
      <c r="H202" s="26">
        <f>data!AX60</f>
        <v>0</v>
      </c>
      <c r="I202" s="26">
        <f>data!AY60</f>
        <v>61.919056155901508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16580397.85</v>
      </c>
      <c r="G203" s="14">
        <f>data!AW61</f>
        <v>5153371.99</v>
      </c>
      <c r="H203" s="14">
        <f>data!AX61</f>
        <v>0</v>
      </c>
      <c r="I203" s="14">
        <f>data!AY61</f>
        <v>3308121.88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3132288</v>
      </c>
      <c r="G204" s="14">
        <f>data!AW62</f>
        <v>1360770</v>
      </c>
      <c r="H204" s="14">
        <f>data!AX62</f>
        <v>0</v>
      </c>
      <c r="I204" s="14">
        <f>data!AY62</f>
        <v>1367074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1853877.3299999998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693765.09</v>
      </c>
      <c r="G206" s="14">
        <f>data!AW64</f>
        <v>18507.66</v>
      </c>
      <c r="H206" s="14">
        <f>data!AX64</f>
        <v>0</v>
      </c>
      <c r="I206" s="14">
        <f>data!AY64</f>
        <v>1333437.6099999999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79275.13</v>
      </c>
      <c r="G207" s="14">
        <f>data!AW65</f>
        <v>94.16</v>
      </c>
      <c r="H207" s="14">
        <f>data!AX65</f>
        <v>0</v>
      </c>
      <c r="I207" s="14">
        <f>data!AY65</f>
        <v>45805.27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320710.38</v>
      </c>
      <c r="G208" s="14">
        <f>data!AW66</f>
        <v>1398.51</v>
      </c>
      <c r="H208" s="14">
        <f>data!AX66</f>
        <v>0</v>
      </c>
      <c r="I208" s="14">
        <f>data!AY66</f>
        <v>46907.51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808479</v>
      </c>
      <c r="G209" s="14">
        <f>data!AW67</f>
        <v>236</v>
      </c>
      <c r="H209" s="14">
        <f>data!AX67</f>
        <v>0</v>
      </c>
      <c r="I209" s="14">
        <f>data!AY67</f>
        <v>19120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556545.41</v>
      </c>
      <c r="G210" s="14">
        <f>data!AW68</f>
        <v>0</v>
      </c>
      <c r="H210" s="14">
        <f>data!AX68</f>
        <v>0</v>
      </c>
      <c r="I210" s="14">
        <f>data!AY68</f>
        <v>13.639999999999995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132964.89999999997</v>
      </c>
      <c r="G211" s="14">
        <f>data!AW69</f>
        <v>67778.09</v>
      </c>
      <c r="H211" s="14">
        <f>data!AX69</f>
        <v>0</v>
      </c>
      <c r="I211" s="14">
        <f>data!AY69</f>
        <v>11880.200000000012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-26313.8</v>
      </c>
      <c r="G212" s="14">
        <f>-data!AW70</f>
        <v>-407730.9800000001</v>
      </c>
      <c r="H212" s="14">
        <f>-data!AX70</f>
        <v>0</v>
      </c>
      <c r="I212" s="14">
        <f>-data!AY70</f>
        <v>-869257.76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24131989.289999995</v>
      </c>
      <c r="G213" s="14">
        <f>data!AW71</f>
        <v>6194425.4299999997</v>
      </c>
      <c r="H213" s="14">
        <f>data!AX71</f>
        <v>0</v>
      </c>
      <c r="I213" s="14">
        <f>data!AY71</f>
        <v>5263102.3499999996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10191864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36518598.100000001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38817471.100000001</v>
      </c>
      <c r="G217" s="213" t="str">
        <f>IF(data!AW74&gt;0,data!AW74,"")</f>
        <v/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75336069.200000003</v>
      </c>
      <c r="G218" s="213" t="str">
        <f>IF(data!AW75&gt;0,data!AW75,"")</f>
        <v/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4667.29</v>
      </c>
      <c r="G220" s="14">
        <f>data!AW76</f>
        <v>0</v>
      </c>
      <c r="H220" s="14">
        <f>data!AX76</f>
        <v>0</v>
      </c>
      <c r="I220" s="85">
        <f>data!AY76</f>
        <v>14169.860000000004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442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1463.62</v>
      </c>
      <c r="G223" s="14">
        <f>data!AW79</f>
        <v>0</v>
      </c>
      <c r="H223" s="213" t="str">
        <f>IF(data!AX79&gt;0,data!AX79,"")</f>
        <v>x</v>
      </c>
      <c r="I223" s="213">
        <f>IF(data!AY79&gt;0,data!AY79,"")</f>
        <v>1091.5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22.033463695611857</v>
      </c>
      <c r="G224" s="213">
        <f>IF(data!AW80&gt;0,data!AW80,"")</f>
        <v>0.72650410948952016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Good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685566.40999999968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3.4936089036310127</v>
      </c>
      <c r="E234" s="26">
        <f>data!BB60</f>
        <v>15.709807532094548</v>
      </c>
      <c r="F234" s="26">
        <f>data!BC60</f>
        <v>17.327776025023592</v>
      </c>
      <c r="G234" s="26">
        <f>data!BD60</f>
        <v>21.040307531364341</v>
      </c>
      <c r="H234" s="26">
        <f>data!BE60</f>
        <v>24.258768489827567</v>
      </c>
      <c r="I234" s="26">
        <f>data!BF60</f>
        <v>75.851558893718973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140767.60999999996</v>
      </c>
      <c r="E235" s="14">
        <f>data!BB61</f>
        <v>1967368.8</v>
      </c>
      <c r="F235" s="14">
        <f>data!BC61</f>
        <v>734289.61</v>
      </c>
      <c r="G235" s="14">
        <f>data!BD61</f>
        <v>902055.87000000011</v>
      </c>
      <c r="H235" s="14">
        <f>data!BE61</f>
        <v>2391649.0900000003</v>
      </c>
      <c r="I235" s="14">
        <f>data!BF61</f>
        <v>3260138.9099999997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73108</v>
      </c>
      <c r="E236" s="14">
        <f>data!BB62</f>
        <v>382613</v>
      </c>
      <c r="F236" s="14">
        <f>data!BC62</f>
        <v>362781</v>
      </c>
      <c r="G236" s="14">
        <f>data!BD62</f>
        <v>442457</v>
      </c>
      <c r="H236" s="14">
        <f>data!BE62</f>
        <v>614047</v>
      </c>
      <c r="I236" s="14">
        <f>data!BF62</f>
        <v>1593330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12652.7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1259.99</v>
      </c>
      <c r="F238" s="14">
        <f>data!BC64</f>
        <v>762.43</v>
      </c>
      <c r="G238" s="14">
        <f>data!BD64</f>
        <v>40431.390000000007</v>
      </c>
      <c r="H238" s="14">
        <f>data!BE64</f>
        <v>74202.539999999979</v>
      </c>
      <c r="I238" s="14">
        <f>data!BF64</f>
        <v>416776.43000000005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7917.82</v>
      </c>
      <c r="E239" s="14">
        <f>data!BB65</f>
        <v>7414.17</v>
      </c>
      <c r="F239" s="14">
        <f>data!BC65</f>
        <v>7492.61</v>
      </c>
      <c r="G239" s="14">
        <f>data!BD65</f>
        <v>27877.53</v>
      </c>
      <c r="H239" s="14">
        <f>data!BE65</f>
        <v>420392.82000000007</v>
      </c>
      <c r="I239" s="14">
        <f>data!BF65</f>
        <v>28510.85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-145270.22</v>
      </c>
      <c r="E240" s="14">
        <f>data!BB66</f>
        <v>1591.21</v>
      </c>
      <c r="F240" s="14">
        <f>data!BC66</f>
        <v>180</v>
      </c>
      <c r="G240" s="14">
        <f>data!BD66</f>
        <v>2168.29</v>
      </c>
      <c r="H240" s="14">
        <f>data!BE66</f>
        <v>1909576.42</v>
      </c>
      <c r="I240" s="14">
        <f>data!BF66</f>
        <v>176885.05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199</v>
      </c>
      <c r="E241" s="14">
        <f>data!BB67</f>
        <v>0</v>
      </c>
      <c r="F241" s="14">
        <f>data!BC67</f>
        <v>22470</v>
      </c>
      <c r="G241" s="14">
        <f>data!BD67</f>
        <v>1613</v>
      </c>
      <c r="H241" s="14">
        <f>data!BE67</f>
        <v>121696</v>
      </c>
      <c r="I241" s="14">
        <f>data!BF67</f>
        <v>19888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241.87</v>
      </c>
      <c r="H242" s="14">
        <f>data!BE68</f>
        <v>10014.469999999999</v>
      </c>
      <c r="I242" s="14">
        <f>data!BF68</f>
        <v>50.55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3465.6399999999994</v>
      </c>
      <c r="E243" s="14">
        <f>data!BB69</f>
        <v>10608.109999999999</v>
      </c>
      <c r="F243" s="14">
        <f>data!BC69</f>
        <v>3067.7299999999968</v>
      </c>
      <c r="G243" s="14">
        <f>data!BD69</f>
        <v>12810.929999999993</v>
      </c>
      <c r="H243" s="14">
        <f>data!BE69</f>
        <v>263419.55999999994</v>
      </c>
      <c r="I243" s="14">
        <f>data!BF69</f>
        <v>311607.4800000001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-768.19</v>
      </c>
      <c r="H244" s="14">
        <f>-data!BE70</f>
        <v>-4839.12</v>
      </c>
      <c r="I244" s="14">
        <f>-data!BF70</f>
        <v>-6002.04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80187.849999999962</v>
      </c>
      <c r="E245" s="14">
        <f>data!BB71</f>
        <v>2370855.2799999998</v>
      </c>
      <c r="F245" s="14">
        <f>data!BC71</f>
        <v>1131043.3799999999</v>
      </c>
      <c r="G245" s="14">
        <f>data!BD71</f>
        <v>1428887.6900000002</v>
      </c>
      <c r="H245" s="14">
        <f>data!BE71</f>
        <v>5812811.4799999995</v>
      </c>
      <c r="I245" s="14">
        <f>data!BF71</f>
        <v>5801185.2299999995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2561.44</v>
      </c>
      <c r="E252" s="85">
        <f>data!BB76</f>
        <v>373.39</v>
      </c>
      <c r="F252" s="85">
        <f>data!BC76</f>
        <v>746.01</v>
      </c>
      <c r="G252" s="85">
        <f>data!BD76</f>
        <v>8951.409999999998</v>
      </c>
      <c r="H252" s="85">
        <f>data!BE76</f>
        <v>146415.67000000004</v>
      </c>
      <c r="I252" s="85">
        <f>data!BF76</f>
        <v>5467.9399999999987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>
        <f>IF(data!BD79&gt;0,data!BD79,"")</f>
        <v>1269.93</v>
      </c>
      <c r="H255" s="213" t="str">
        <f>IF(data!BE79&gt;0,data!BE79,"")</f>
        <v>x</v>
      </c>
      <c r="I255" s="213">
        <f>IF(data!BF79&gt;0,data!BF79,"")</f>
        <v>102507.5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Good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48.672136294702447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2464347.89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1049056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23041.87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12053.6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2195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16.889999999999997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5134.4299999999985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3555845.6800000006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3795.2799999999997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>
        <f>IF(data!BL80&gt;0,data!BL80,"")</f>
        <v>5.7534246567461063E-3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Good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18.480489038564315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0.68088424648207069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3512865.24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208960.18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928215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17000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40637.770000000011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926734.97999999986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233515.7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59960.46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16857.839999999997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5667.1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671600.91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4751.1000000000004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344826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2103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550535.08000000007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22.06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434925.17000000004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3745.2399999999961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-372674.83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6361303.8799999999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1228944.1200000001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3723.83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>
        <f>IF(data!BN80&gt;0,data!BN80,"")</f>
        <v>3.4640410954158853E-2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Good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26.812023283998354</v>
      </c>
      <c r="D330" s="26">
        <f>data!BV60</f>
        <v>18.986047257673146</v>
      </c>
      <c r="E330" s="26">
        <f>data!BW60</f>
        <v>7.9567034235675749</v>
      </c>
      <c r="F330" s="26">
        <f>data!BX60</f>
        <v>72.480977387331365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2888668.78</v>
      </c>
      <c r="D331" s="86">
        <f>data!BV61</f>
        <v>3255180.7600000002</v>
      </c>
      <c r="E331" s="86">
        <f>data!BW61</f>
        <v>1230931.93</v>
      </c>
      <c r="F331" s="86">
        <f>data!BX61</f>
        <v>7405777.3700000001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694874</v>
      </c>
      <c r="D332" s="86">
        <f>data!BV62</f>
        <v>633467</v>
      </c>
      <c r="E332" s="86">
        <f>data!BW62</f>
        <v>141320</v>
      </c>
      <c r="F332" s="86">
        <f>data!BX62</f>
        <v>1761721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9982402.5699999984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11593.08</v>
      </c>
      <c r="D334" s="86">
        <f>data!BV64</f>
        <v>84020.56</v>
      </c>
      <c r="E334" s="86">
        <f>data!BW64</f>
        <v>-1.480000000000018</v>
      </c>
      <c r="F334" s="86">
        <f>data!BX64</f>
        <v>1709257.6199999999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20160.259999999998</v>
      </c>
      <c r="D335" s="86">
        <f>data!BV65</f>
        <v>8296.68</v>
      </c>
      <c r="E335" s="86">
        <f>data!BW65</f>
        <v>0</v>
      </c>
      <c r="F335" s="86">
        <f>data!BX65</f>
        <v>49602.080000000002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135006.72</v>
      </c>
      <c r="D336" s="86">
        <f>data!BV66</f>
        <v>292389.93</v>
      </c>
      <c r="E336" s="86">
        <f>data!BW66</f>
        <v>595.08000000000004</v>
      </c>
      <c r="F336" s="86">
        <f>data!BX66</f>
        <v>21955506.780000001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94543</v>
      </c>
      <c r="E337" s="86">
        <f>data!BW67</f>
        <v>0</v>
      </c>
      <c r="F337" s="86">
        <f>data!BX67</f>
        <v>18129351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331557.45999999996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13670.590000000022</v>
      </c>
      <c r="D339" s="86">
        <f>data!BV69</f>
        <v>1512171.0699999998</v>
      </c>
      <c r="E339" s="86">
        <f>data!BW69</f>
        <v>-9608.9</v>
      </c>
      <c r="F339" s="86">
        <f>data!BX69</f>
        <v>18051937.900000002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-2801.68</v>
      </c>
      <c r="E340" s="14">
        <f>-data!BW70</f>
        <v>-188.31</v>
      </c>
      <c r="F340" s="14">
        <f>-data!BX70</f>
        <v>-16799100.02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3763973.4299999997</v>
      </c>
      <c r="D341" s="14">
        <f>data!BV71</f>
        <v>5877267.3200000003</v>
      </c>
      <c r="E341" s="14">
        <f>data!BW71</f>
        <v>1363048.32</v>
      </c>
      <c r="F341" s="14">
        <f>data!BX71</f>
        <v>62578013.760000005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1603.8200000000002</v>
      </c>
      <c r="F348" s="85">
        <f>data!BX76</f>
        <v>1868.6599999999999</v>
      </c>
      <c r="G348" s="85">
        <f>data!BY76</f>
        <v>1942.9550000000002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>x</v>
      </c>
      <c r="D352" s="216">
        <f>IF(data!BV80&gt;0,data!BV80,"")</f>
        <v>4.5795821911534826</v>
      </c>
      <c r="E352" s="216">
        <f>IF(data!BW80&gt;0,data!BW80,"")</f>
        <v>2.2212438353121584</v>
      </c>
      <c r="F352" s="216">
        <f>IF(data!BX80&gt;0,data!BX80,"")</f>
        <v>0.81703424646341993</v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>x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Good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2332.4714428311677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259451045.95000005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53284760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20093999.219999999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76219075.760000005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2256722.5500000007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118694229.89999995</v>
      </c>
      <c r="E368" s="218"/>
      <c r="F368" s="219"/>
      <c r="G368" s="219"/>
      <c r="H368" s="219"/>
      <c r="I368" s="86">
        <f>data!CE66</f>
        <v>157946573.24999994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27068995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8404308.1900000013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26883655.119999997</v>
      </c>
      <c r="F371" s="219"/>
      <c r="G371" s="219"/>
      <c r="H371" s="219"/>
      <c r="I371" s="86">
        <f>data!CE69</f>
        <v>49793214.060000002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-20803995.41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118694229.89999995</v>
      </c>
      <c r="E373" s="86">
        <f>data!CD71</f>
        <v>26883655.119999997</v>
      </c>
      <c r="F373" s="219"/>
      <c r="G373" s="219"/>
      <c r="H373" s="219"/>
      <c r="I373" s="14">
        <f>data!CE71</f>
        <v>633714698.57000005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467070.16</v>
      </c>
      <c r="E376" s="214"/>
      <c r="F376" s="211"/>
      <c r="G376" s="211"/>
      <c r="H376" s="211"/>
      <c r="I376" s="85">
        <f>data!CE73</f>
        <v>1265496001.22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2547885.4900000002</v>
      </c>
      <c r="E377" s="214"/>
      <c r="F377" s="211"/>
      <c r="G377" s="211"/>
      <c r="H377" s="211"/>
      <c r="I377" s="85">
        <f>data!CE74</f>
        <v>1199024535.8999999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3014955.6500000004</v>
      </c>
      <c r="E378" s="214"/>
      <c r="F378" s="211"/>
      <c r="G378" s="211"/>
      <c r="H378" s="211"/>
      <c r="I378" s="85">
        <f>data!CE75</f>
        <v>2464520537.1199999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116291.185</v>
      </c>
      <c r="E380" s="214"/>
      <c r="F380" s="211"/>
      <c r="G380" s="211"/>
      <c r="H380" s="211"/>
      <c r="I380" s="14">
        <f>data!CE76</f>
        <v>685566.40999999968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367688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149551.99999999997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7340.3</v>
      </c>
      <c r="E383" s="214"/>
      <c r="F383" s="211"/>
      <c r="G383" s="211"/>
      <c r="H383" s="211"/>
      <c r="I383" s="14">
        <f>data!CE79</f>
        <v>2788417.8400000003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>x</v>
      </c>
      <c r="D384" s="213" t="str">
        <f>IF(data!CC80&gt;0,data!CC80,"")</f>
        <v/>
      </c>
      <c r="E384" s="217"/>
      <c r="F384" s="211"/>
      <c r="G384" s="211"/>
      <c r="H384" s="211"/>
      <c r="I384" s="84">
        <f>data!CE80</f>
        <v>784.27265468708617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DA36-83E2-4A73-A0C0-67458D92F8C5}">
  <sheetPr syncVertical="1" syncRef="BI30" transitionEvaluation="1" transitionEntry="1">
    <pageSetUpPr autoPageBreaks="0" fitToPage="1"/>
  </sheetPr>
  <dimension ref="A1:CF817"/>
  <sheetViews>
    <sheetView showGridLines="0" topLeftCell="BI30" zoomScale="75" zoomScaleNormal="75" workbookViewId="0">
      <selection activeCell="C78" sqref="C78:CC78"/>
    </sheetView>
  </sheetViews>
  <sheetFormatPr defaultColWidth="11.75" defaultRowHeight="12.65" customHeight="1" x14ac:dyDescent="0.3"/>
  <cols>
    <col min="1" max="1" width="29.58203125" style="2" customWidth="1"/>
    <col min="2" max="2" width="15.58203125" style="2" customWidth="1"/>
    <col min="3" max="3" width="14.75" style="2" customWidth="1"/>
    <col min="4" max="4" width="13.25" style="2" customWidth="1"/>
    <col min="5" max="82" width="11.75" style="2"/>
    <col min="83" max="83" width="13.25" style="2" bestFit="1" customWidth="1"/>
    <col min="84" max="16384" width="11.75" style="2"/>
  </cols>
  <sheetData>
    <row r="1" spans="1:6" ht="12.75" customHeight="1" x14ac:dyDescent="0.3">
      <c r="A1" s="352" t="s">
        <v>1232</v>
      </c>
    </row>
    <row r="2" spans="1:6" ht="12.75" customHeight="1" x14ac:dyDescent="0.3">
      <c r="A2" s="2" t="s">
        <v>1233</v>
      </c>
      <c r="C2" s="353"/>
    </row>
    <row r="3" spans="1:6" ht="12.75" customHeight="1" x14ac:dyDescent="0.3">
      <c r="A3" s="354"/>
      <c r="C3" s="353"/>
    </row>
    <row r="4" spans="1:6" ht="12.75" customHeight="1" x14ac:dyDescent="0.3">
      <c r="C4" s="353"/>
    </row>
    <row r="5" spans="1:6" ht="12.75" customHeight="1" x14ac:dyDescent="0.3">
      <c r="A5" s="354" t="s">
        <v>1258</v>
      </c>
      <c r="C5" s="353"/>
    </row>
    <row r="6" spans="1:6" ht="12.75" customHeight="1" x14ac:dyDescent="0.3">
      <c r="A6" s="354" t="s">
        <v>0</v>
      </c>
      <c r="C6" s="353"/>
    </row>
    <row r="7" spans="1:6" ht="12.75" customHeight="1" x14ac:dyDescent="0.3">
      <c r="A7" s="354" t="s">
        <v>1</v>
      </c>
      <c r="C7" s="353"/>
    </row>
    <row r="8" spans="1:6" ht="12.75" customHeight="1" x14ac:dyDescent="0.3">
      <c r="C8" s="353"/>
    </row>
    <row r="9" spans="1:6" ht="12.75" customHeight="1" x14ac:dyDescent="0.3">
      <c r="C9" s="353"/>
    </row>
    <row r="10" spans="1:6" ht="12.75" customHeight="1" x14ac:dyDescent="0.3">
      <c r="A10" s="352" t="s">
        <v>1228</v>
      </c>
      <c r="C10" s="353"/>
    </row>
    <row r="11" spans="1:6" ht="12.75" customHeight="1" x14ac:dyDescent="0.3">
      <c r="A11" s="352" t="s">
        <v>1231</v>
      </c>
      <c r="C11" s="353"/>
    </row>
    <row r="12" spans="1:6" ht="12.75" customHeight="1" x14ac:dyDescent="0.3">
      <c r="C12" s="353"/>
    </row>
    <row r="13" spans="1:6" ht="12.75" customHeight="1" x14ac:dyDescent="0.3">
      <c r="C13" s="353"/>
    </row>
    <row r="14" spans="1:6" ht="12.75" customHeight="1" x14ac:dyDescent="0.3">
      <c r="A14" s="354" t="s">
        <v>2</v>
      </c>
      <c r="C14" s="353"/>
    </row>
    <row r="15" spans="1:6" ht="12.75" customHeight="1" x14ac:dyDescent="0.3">
      <c r="A15" s="354"/>
      <c r="C15" s="353"/>
    </row>
    <row r="16" spans="1:6" ht="12.75" customHeight="1" x14ac:dyDescent="0.3">
      <c r="A16" s="2" t="s">
        <v>1260</v>
      </c>
      <c r="C16" s="353"/>
      <c r="F16" s="283" t="s">
        <v>1259</v>
      </c>
    </row>
    <row r="17" spans="1:6" ht="12.75" customHeight="1" x14ac:dyDescent="0.3">
      <c r="A17" s="2" t="s">
        <v>1230</v>
      </c>
      <c r="C17" s="283" t="s">
        <v>1259</v>
      </c>
    </row>
    <row r="18" spans="1:6" ht="12.75" customHeight="1" x14ac:dyDescent="0.3">
      <c r="A18" s="355"/>
      <c r="C18" s="353"/>
    </row>
    <row r="19" spans="1:6" ht="12.75" customHeight="1" x14ac:dyDescent="0.3">
      <c r="C19" s="353"/>
    </row>
    <row r="20" spans="1:6" ht="12.75" customHeight="1" x14ac:dyDescent="0.3">
      <c r="A20" s="356" t="s">
        <v>1234</v>
      </c>
      <c r="B20" s="356"/>
      <c r="C20" s="357"/>
      <c r="D20" s="356"/>
      <c r="E20" s="356"/>
      <c r="F20" s="356"/>
    </row>
    <row r="21" spans="1:6" ht="22.5" customHeight="1" x14ac:dyDescent="0.3">
      <c r="A21" s="354"/>
      <c r="C21" s="353"/>
    </row>
    <row r="22" spans="1:6" ht="12.65" customHeight="1" x14ac:dyDescent="0.3">
      <c r="A22" s="358" t="s">
        <v>1254</v>
      </c>
      <c r="B22" s="359"/>
      <c r="C22" s="360"/>
      <c r="D22" s="358"/>
      <c r="E22" s="358"/>
    </row>
    <row r="23" spans="1:6" ht="12.65" customHeight="1" x14ac:dyDescent="0.3">
      <c r="B23" s="354"/>
      <c r="C23" s="353"/>
    </row>
    <row r="24" spans="1:6" ht="12.65" customHeight="1" x14ac:dyDescent="0.3">
      <c r="A24" s="361" t="s">
        <v>3</v>
      </c>
      <c r="C24" s="353"/>
    </row>
    <row r="25" spans="1:6" ht="12.65" customHeight="1" x14ac:dyDescent="0.3">
      <c r="A25" s="352" t="s">
        <v>1235</v>
      </c>
      <c r="C25" s="353"/>
    </row>
    <row r="26" spans="1:6" ht="12.65" customHeight="1" x14ac:dyDescent="0.3">
      <c r="A26" s="354" t="s">
        <v>4</v>
      </c>
      <c r="C26" s="353"/>
    </row>
    <row r="27" spans="1:6" ht="12.65" customHeight="1" x14ac:dyDescent="0.3">
      <c r="A27" s="352" t="s">
        <v>1236</v>
      </c>
      <c r="C27" s="353"/>
    </row>
    <row r="28" spans="1:6" ht="12.65" customHeight="1" x14ac:dyDescent="0.3">
      <c r="A28" s="354" t="s">
        <v>5</v>
      </c>
      <c r="C28" s="353"/>
    </row>
    <row r="29" spans="1:6" ht="12.65" customHeight="1" x14ac:dyDescent="0.3">
      <c r="A29" s="352"/>
      <c r="C29" s="353"/>
    </row>
    <row r="30" spans="1:6" ht="12.65" customHeight="1" x14ac:dyDescent="0.3">
      <c r="A30" s="2" t="s">
        <v>6</v>
      </c>
      <c r="C30" s="353"/>
    </row>
    <row r="31" spans="1:6" ht="12.65" customHeight="1" x14ac:dyDescent="0.3">
      <c r="A31" s="354" t="s">
        <v>7</v>
      </c>
      <c r="C31" s="353"/>
    </row>
    <row r="32" spans="1:6" ht="12.65" customHeight="1" x14ac:dyDescent="0.3">
      <c r="A32" s="354" t="s">
        <v>8</v>
      </c>
      <c r="C32" s="353"/>
    </row>
    <row r="33" spans="1:83" ht="12.65" customHeight="1" x14ac:dyDescent="0.3">
      <c r="A33" s="352" t="s">
        <v>1237</v>
      </c>
      <c r="C33" s="353"/>
    </row>
    <row r="34" spans="1:83" ht="12.65" customHeight="1" x14ac:dyDescent="0.3">
      <c r="A34" s="354" t="s">
        <v>9</v>
      </c>
      <c r="C34" s="353"/>
    </row>
    <row r="35" spans="1:83" ht="12.65" customHeight="1" x14ac:dyDescent="0.3">
      <c r="A35" s="354"/>
      <c r="C35" s="353"/>
    </row>
    <row r="36" spans="1:83" ht="12.65" customHeight="1" x14ac:dyDescent="0.3">
      <c r="A36" s="352" t="s">
        <v>1238</v>
      </c>
      <c r="C36" s="353"/>
    </row>
    <row r="37" spans="1:83" ht="12.65" customHeight="1" x14ac:dyDescent="0.3">
      <c r="A37" s="354" t="s">
        <v>1229</v>
      </c>
      <c r="C37" s="353"/>
    </row>
    <row r="38" spans="1:83" ht="12" customHeight="1" x14ac:dyDescent="0.3">
      <c r="A38" s="352"/>
      <c r="C38" s="353"/>
    </row>
    <row r="39" spans="1:83" ht="12.65" customHeight="1" x14ac:dyDescent="0.3">
      <c r="A39" s="354"/>
      <c r="C39" s="353"/>
    </row>
    <row r="40" spans="1:83" ht="12" customHeight="1" x14ac:dyDescent="0.3">
      <c r="A40" s="354"/>
      <c r="C40" s="353"/>
    </row>
    <row r="41" spans="1:83" ht="12" customHeight="1" x14ac:dyDescent="0.3">
      <c r="A41" s="354"/>
      <c r="C41" s="362"/>
      <c r="D41" s="363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  <c r="BS41" s="362"/>
      <c r="BT41" s="362"/>
      <c r="BU41" s="362"/>
      <c r="BV41" s="362"/>
      <c r="BW41" s="362"/>
      <c r="BX41" s="362"/>
      <c r="BY41" s="362"/>
      <c r="BZ41" s="362"/>
      <c r="CA41" s="362"/>
      <c r="CB41" s="362"/>
      <c r="CC41" s="362"/>
    </row>
    <row r="42" spans="1:83" ht="12" customHeight="1" x14ac:dyDescent="0.3">
      <c r="A42" s="354"/>
      <c r="C42" s="362"/>
      <c r="D42" s="363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2"/>
      <c r="BU42" s="362"/>
      <c r="BV42" s="362"/>
      <c r="BW42" s="362"/>
      <c r="BX42" s="362"/>
      <c r="BY42" s="362"/>
      <c r="BZ42" s="362"/>
      <c r="CA42" s="362"/>
      <c r="CB42" s="362"/>
      <c r="CC42" s="362"/>
      <c r="CD42" s="364"/>
    </row>
    <row r="43" spans="1:83" ht="12" customHeight="1" x14ac:dyDescent="0.3">
      <c r="A43" s="354"/>
      <c r="C43" s="353"/>
      <c r="F43" s="365"/>
    </row>
    <row r="44" spans="1:83" ht="12" customHeight="1" x14ac:dyDescent="0.3">
      <c r="A44" s="366"/>
      <c r="B44" s="366"/>
      <c r="C44" s="367" t="s">
        <v>10</v>
      </c>
      <c r="D44" s="368" t="s">
        <v>11</v>
      </c>
      <c r="E44" s="368" t="s">
        <v>12</v>
      </c>
      <c r="F44" s="368" t="s">
        <v>13</v>
      </c>
      <c r="G44" s="368" t="s">
        <v>14</v>
      </c>
      <c r="H44" s="368" t="s">
        <v>15</v>
      </c>
      <c r="I44" s="368" t="s">
        <v>16</v>
      </c>
      <c r="J44" s="368" t="s">
        <v>17</v>
      </c>
      <c r="K44" s="368" t="s">
        <v>18</v>
      </c>
      <c r="L44" s="368" t="s">
        <v>19</v>
      </c>
      <c r="M44" s="368" t="s">
        <v>20</v>
      </c>
      <c r="N44" s="368" t="s">
        <v>21</v>
      </c>
      <c r="O44" s="368" t="s">
        <v>22</v>
      </c>
      <c r="P44" s="368" t="s">
        <v>23</v>
      </c>
      <c r="Q44" s="368" t="s">
        <v>24</v>
      </c>
      <c r="R44" s="368" t="s">
        <v>25</v>
      </c>
      <c r="S44" s="368" t="s">
        <v>26</v>
      </c>
      <c r="T44" s="368" t="s">
        <v>27</v>
      </c>
      <c r="U44" s="368" t="s">
        <v>28</v>
      </c>
      <c r="V44" s="368" t="s">
        <v>29</v>
      </c>
      <c r="W44" s="368" t="s">
        <v>30</v>
      </c>
      <c r="X44" s="368" t="s">
        <v>31</v>
      </c>
      <c r="Y44" s="368" t="s">
        <v>32</v>
      </c>
      <c r="Z44" s="368" t="s">
        <v>33</v>
      </c>
      <c r="AA44" s="368" t="s">
        <v>34</v>
      </c>
      <c r="AB44" s="368" t="s">
        <v>35</v>
      </c>
      <c r="AC44" s="368" t="s">
        <v>36</v>
      </c>
      <c r="AD44" s="368" t="s">
        <v>37</v>
      </c>
      <c r="AE44" s="368" t="s">
        <v>38</v>
      </c>
      <c r="AF44" s="368" t="s">
        <v>39</v>
      </c>
      <c r="AG44" s="368" t="s">
        <v>40</v>
      </c>
      <c r="AH44" s="368" t="s">
        <v>41</v>
      </c>
      <c r="AI44" s="368" t="s">
        <v>42</v>
      </c>
      <c r="AJ44" s="368" t="s">
        <v>43</v>
      </c>
      <c r="AK44" s="368" t="s">
        <v>44</v>
      </c>
      <c r="AL44" s="368" t="s">
        <v>45</v>
      </c>
      <c r="AM44" s="368" t="s">
        <v>46</v>
      </c>
      <c r="AN44" s="368" t="s">
        <v>47</v>
      </c>
      <c r="AO44" s="368" t="s">
        <v>48</v>
      </c>
      <c r="AP44" s="368" t="s">
        <v>49</v>
      </c>
      <c r="AQ44" s="368" t="s">
        <v>50</v>
      </c>
      <c r="AR44" s="368" t="s">
        <v>51</v>
      </c>
      <c r="AS44" s="368" t="s">
        <v>52</v>
      </c>
      <c r="AT44" s="368" t="s">
        <v>53</v>
      </c>
      <c r="AU44" s="368" t="s">
        <v>54</v>
      </c>
      <c r="AV44" s="368" t="s">
        <v>55</v>
      </c>
      <c r="AW44" s="368" t="s">
        <v>56</v>
      </c>
      <c r="AX44" s="368" t="s">
        <v>57</v>
      </c>
      <c r="AY44" s="368" t="s">
        <v>58</v>
      </c>
      <c r="AZ44" s="368" t="s">
        <v>59</v>
      </c>
      <c r="BA44" s="368" t="s">
        <v>60</v>
      </c>
      <c r="BB44" s="368" t="s">
        <v>61</v>
      </c>
      <c r="BC44" s="368" t="s">
        <v>62</v>
      </c>
      <c r="BD44" s="368" t="s">
        <v>63</v>
      </c>
      <c r="BE44" s="368" t="s">
        <v>64</v>
      </c>
      <c r="BF44" s="368" t="s">
        <v>65</v>
      </c>
      <c r="BG44" s="368" t="s">
        <v>66</v>
      </c>
      <c r="BH44" s="368" t="s">
        <v>67</v>
      </c>
      <c r="BI44" s="368" t="s">
        <v>68</v>
      </c>
      <c r="BJ44" s="368" t="s">
        <v>69</v>
      </c>
      <c r="BK44" s="368" t="s">
        <v>70</v>
      </c>
      <c r="BL44" s="368" t="s">
        <v>71</v>
      </c>
      <c r="BM44" s="368" t="s">
        <v>72</v>
      </c>
      <c r="BN44" s="368" t="s">
        <v>73</v>
      </c>
      <c r="BO44" s="368" t="s">
        <v>74</v>
      </c>
      <c r="BP44" s="368" t="s">
        <v>75</v>
      </c>
      <c r="BQ44" s="368" t="s">
        <v>76</v>
      </c>
      <c r="BR44" s="368" t="s">
        <v>77</v>
      </c>
      <c r="BS44" s="368" t="s">
        <v>78</v>
      </c>
      <c r="BT44" s="368" t="s">
        <v>79</v>
      </c>
      <c r="BU44" s="368" t="s">
        <v>80</v>
      </c>
      <c r="BV44" s="368" t="s">
        <v>81</v>
      </c>
      <c r="BW44" s="368" t="s">
        <v>82</v>
      </c>
      <c r="BX44" s="368" t="s">
        <v>83</v>
      </c>
      <c r="BY44" s="368" t="s">
        <v>84</v>
      </c>
      <c r="BZ44" s="368" t="s">
        <v>85</v>
      </c>
      <c r="CA44" s="368" t="s">
        <v>86</v>
      </c>
      <c r="CB44" s="368" t="s">
        <v>87</v>
      </c>
      <c r="CC44" s="368" t="s">
        <v>88</v>
      </c>
      <c r="CD44" s="368" t="s">
        <v>89</v>
      </c>
      <c r="CE44" s="368" t="s">
        <v>90</v>
      </c>
    </row>
    <row r="45" spans="1:83" ht="12" customHeight="1" x14ac:dyDescent="0.3">
      <c r="A45" s="366"/>
      <c r="B45" s="369" t="s">
        <v>91</v>
      </c>
      <c r="C45" s="367" t="s">
        <v>92</v>
      </c>
      <c r="D45" s="368" t="s">
        <v>93</v>
      </c>
      <c r="E45" s="368" t="s">
        <v>94</v>
      </c>
      <c r="F45" s="368" t="s">
        <v>95</v>
      </c>
      <c r="G45" s="368" t="s">
        <v>96</v>
      </c>
      <c r="H45" s="368" t="s">
        <v>97</v>
      </c>
      <c r="I45" s="368" t="s">
        <v>98</v>
      </c>
      <c r="J45" s="368" t="s">
        <v>99</v>
      </c>
      <c r="K45" s="368" t="s">
        <v>100</v>
      </c>
      <c r="L45" s="368" t="s">
        <v>101</v>
      </c>
      <c r="M45" s="368" t="s">
        <v>102</v>
      </c>
      <c r="N45" s="368" t="s">
        <v>103</v>
      </c>
      <c r="O45" s="368" t="s">
        <v>104</v>
      </c>
      <c r="P45" s="368" t="s">
        <v>105</v>
      </c>
      <c r="Q45" s="368" t="s">
        <v>106</v>
      </c>
      <c r="R45" s="368" t="s">
        <v>107</v>
      </c>
      <c r="S45" s="368" t="s">
        <v>108</v>
      </c>
      <c r="T45" s="368" t="s">
        <v>1194</v>
      </c>
      <c r="U45" s="368" t="s">
        <v>109</v>
      </c>
      <c r="V45" s="368" t="s">
        <v>110</v>
      </c>
      <c r="W45" s="368" t="s">
        <v>111</v>
      </c>
      <c r="X45" s="368" t="s">
        <v>112</v>
      </c>
      <c r="Y45" s="368" t="s">
        <v>113</v>
      </c>
      <c r="Z45" s="368" t="s">
        <v>113</v>
      </c>
      <c r="AA45" s="368" t="s">
        <v>114</v>
      </c>
      <c r="AB45" s="368" t="s">
        <v>115</v>
      </c>
      <c r="AC45" s="368" t="s">
        <v>116</v>
      </c>
      <c r="AD45" s="368" t="s">
        <v>117</v>
      </c>
      <c r="AE45" s="368" t="s">
        <v>96</v>
      </c>
      <c r="AF45" s="368" t="s">
        <v>97</v>
      </c>
      <c r="AG45" s="368" t="s">
        <v>118</v>
      </c>
      <c r="AH45" s="368" t="s">
        <v>119</v>
      </c>
      <c r="AI45" s="368" t="s">
        <v>120</v>
      </c>
      <c r="AJ45" s="368" t="s">
        <v>121</v>
      </c>
      <c r="AK45" s="368" t="s">
        <v>122</v>
      </c>
      <c r="AL45" s="368" t="s">
        <v>123</v>
      </c>
      <c r="AM45" s="368" t="s">
        <v>124</v>
      </c>
      <c r="AN45" s="368" t="s">
        <v>110</v>
      </c>
      <c r="AO45" s="368" t="s">
        <v>125</v>
      </c>
      <c r="AP45" s="368" t="s">
        <v>126</v>
      </c>
      <c r="AQ45" s="368" t="s">
        <v>127</v>
      </c>
      <c r="AR45" s="368" t="s">
        <v>128</v>
      </c>
      <c r="AS45" s="368" t="s">
        <v>129</v>
      </c>
      <c r="AT45" s="368" t="s">
        <v>130</v>
      </c>
      <c r="AU45" s="368" t="s">
        <v>131</v>
      </c>
      <c r="AV45" s="368" t="s">
        <v>132</v>
      </c>
      <c r="AW45" s="368" t="s">
        <v>133</v>
      </c>
      <c r="AX45" s="368" t="s">
        <v>134</v>
      </c>
      <c r="AY45" s="368" t="s">
        <v>135</v>
      </c>
      <c r="AZ45" s="368" t="s">
        <v>136</v>
      </c>
      <c r="BA45" s="368" t="s">
        <v>137</v>
      </c>
      <c r="BB45" s="368" t="s">
        <v>138</v>
      </c>
      <c r="BC45" s="368" t="s">
        <v>108</v>
      </c>
      <c r="BD45" s="368" t="s">
        <v>139</v>
      </c>
      <c r="BE45" s="368" t="s">
        <v>140</v>
      </c>
      <c r="BF45" s="368" t="s">
        <v>141</v>
      </c>
      <c r="BG45" s="368" t="s">
        <v>142</v>
      </c>
      <c r="BH45" s="368" t="s">
        <v>143</v>
      </c>
      <c r="BI45" s="368" t="s">
        <v>144</v>
      </c>
      <c r="BJ45" s="368" t="s">
        <v>145</v>
      </c>
      <c r="BK45" s="368" t="s">
        <v>146</v>
      </c>
      <c r="BL45" s="368" t="s">
        <v>147</v>
      </c>
      <c r="BM45" s="368" t="s">
        <v>132</v>
      </c>
      <c r="BN45" s="368" t="s">
        <v>148</v>
      </c>
      <c r="BO45" s="368" t="s">
        <v>149</v>
      </c>
      <c r="BP45" s="368" t="s">
        <v>150</v>
      </c>
      <c r="BQ45" s="368" t="s">
        <v>151</v>
      </c>
      <c r="BR45" s="368" t="s">
        <v>152</v>
      </c>
      <c r="BS45" s="368" t="s">
        <v>153</v>
      </c>
      <c r="BT45" s="368" t="s">
        <v>154</v>
      </c>
      <c r="BU45" s="368" t="s">
        <v>155</v>
      </c>
      <c r="BV45" s="368" t="s">
        <v>155</v>
      </c>
      <c r="BW45" s="368" t="s">
        <v>155</v>
      </c>
      <c r="BX45" s="368" t="s">
        <v>156</v>
      </c>
      <c r="BY45" s="368" t="s">
        <v>157</v>
      </c>
      <c r="BZ45" s="368" t="s">
        <v>158</v>
      </c>
      <c r="CA45" s="368" t="s">
        <v>159</v>
      </c>
      <c r="CB45" s="368" t="s">
        <v>160</v>
      </c>
      <c r="CC45" s="368" t="s">
        <v>132</v>
      </c>
      <c r="CD45" s="368"/>
      <c r="CE45" s="368" t="s">
        <v>161</v>
      </c>
    </row>
    <row r="46" spans="1:83" ht="12.65" customHeight="1" x14ac:dyDescent="0.3">
      <c r="A46" s="366" t="s">
        <v>3</v>
      </c>
      <c r="B46" s="368" t="s">
        <v>162</v>
      </c>
      <c r="C46" s="367" t="s">
        <v>163</v>
      </c>
      <c r="D46" s="368" t="s">
        <v>163</v>
      </c>
      <c r="E46" s="368" t="s">
        <v>163</v>
      </c>
      <c r="F46" s="368" t="s">
        <v>164</v>
      </c>
      <c r="G46" s="368" t="s">
        <v>165</v>
      </c>
      <c r="H46" s="368" t="s">
        <v>163</v>
      </c>
      <c r="I46" s="368" t="s">
        <v>166</v>
      </c>
      <c r="J46" s="368"/>
      <c r="K46" s="368" t="s">
        <v>157</v>
      </c>
      <c r="L46" s="368" t="s">
        <v>167</v>
      </c>
      <c r="M46" s="368" t="s">
        <v>168</v>
      </c>
      <c r="N46" s="368" t="s">
        <v>169</v>
      </c>
      <c r="O46" s="368" t="s">
        <v>170</v>
      </c>
      <c r="P46" s="368" t="s">
        <v>169</v>
      </c>
      <c r="Q46" s="368" t="s">
        <v>171</v>
      </c>
      <c r="R46" s="368"/>
      <c r="S46" s="368" t="s">
        <v>169</v>
      </c>
      <c r="T46" s="368" t="s">
        <v>172</v>
      </c>
      <c r="U46" s="368"/>
      <c r="V46" s="368" t="s">
        <v>173</v>
      </c>
      <c r="W46" s="368" t="s">
        <v>174</v>
      </c>
      <c r="X46" s="368" t="s">
        <v>175</v>
      </c>
      <c r="Y46" s="368" t="s">
        <v>176</v>
      </c>
      <c r="Z46" s="368" t="s">
        <v>177</v>
      </c>
      <c r="AA46" s="368" t="s">
        <v>178</v>
      </c>
      <c r="AB46" s="368"/>
      <c r="AC46" s="368" t="s">
        <v>172</v>
      </c>
      <c r="AD46" s="368"/>
      <c r="AE46" s="368" t="s">
        <v>172</v>
      </c>
      <c r="AF46" s="368" t="s">
        <v>179</v>
      </c>
      <c r="AG46" s="368" t="s">
        <v>171</v>
      </c>
      <c r="AH46" s="368"/>
      <c r="AI46" s="368" t="s">
        <v>180</v>
      </c>
      <c r="AJ46" s="368"/>
      <c r="AK46" s="368" t="s">
        <v>172</v>
      </c>
      <c r="AL46" s="368" t="s">
        <v>172</v>
      </c>
      <c r="AM46" s="368" t="s">
        <v>172</v>
      </c>
      <c r="AN46" s="368" t="s">
        <v>181</v>
      </c>
      <c r="AO46" s="368" t="s">
        <v>182</v>
      </c>
      <c r="AP46" s="368" t="s">
        <v>121</v>
      </c>
      <c r="AQ46" s="368" t="s">
        <v>183</v>
      </c>
      <c r="AR46" s="368" t="s">
        <v>169</v>
      </c>
      <c r="AS46" s="368"/>
      <c r="AT46" s="368" t="s">
        <v>184</v>
      </c>
      <c r="AU46" s="368" t="s">
        <v>185</v>
      </c>
      <c r="AV46" s="368" t="s">
        <v>186</v>
      </c>
      <c r="AW46" s="368" t="s">
        <v>187</v>
      </c>
      <c r="AX46" s="368" t="s">
        <v>188</v>
      </c>
      <c r="AY46" s="368"/>
      <c r="AZ46" s="368"/>
      <c r="BA46" s="368" t="s">
        <v>189</v>
      </c>
      <c r="BB46" s="368" t="s">
        <v>169</v>
      </c>
      <c r="BC46" s="368" t="s">
        <v>183</v>
      </c>
      <c r="BD46" s="368"/>
      <c r="BE46" s="368"/>
      <c r="BF46" s="368"/>
      <c r="BG46" s="368"/>
      <c r="BH46" s="368" t="s">
        <v>190</v>
      </c>
      <c r="BI46" s="368" t="s">
        <v>169</v>
      </c>
      <c r="BJ46" s="368"/>
      <c r="BK46" s="368" t="s">
        <v>191</v>
      </c>
      <c r="BL46" s="368"/>
      <c r="BM46" s="368" t="s">
        <v>192</v>
      </c>
      <c r="BN46" s="368" t="s">
        <v>193</v>
      </c>
      <c r="BO46" s="368" t="s">
        <v>194</v>
      </c>
      <c r="BP46" s="368" t="s">
        <v>195</v>
      </c>
      <c r="BQ46" s="368" t="s">
        <v>196</v>
      </c>
      <c r="BR46" s="368"/>
      <c r="BS46" s="368" t="s">
        <v>197</v>
      </c>
      <c r="BT46" s="368" t="s">
        <v>169</v>
      </c>
      <c r="BU46" s="368" t="s">
        <v>198</v>
      </c>
      <c r="BV46" s="368" t="s">
        <v>199</v>
      </c>
      <c r="BW46" s="368" t="s">
        <v>200</v>
      </c>
      <c r="BX46" s="368" t="s">
        <v>151</v>
      </c>
      <c r="BY46" s="368" t="s">
        <v>193</v>
      </c>
      <c r="BZ46" s="368" t="s">
        <v>152</v>
      </c>
      <c r="CA46" s="368" t="s">
        <v>201</v>
      </c>
      <c r="CB46" s="368" t="s">
        <v>201</v>
      </c>
      <c r="CC46" s="368" t="s">
        <v>202</v>
      </c>
      <c r="CD46" s="368"/>
      <c r="CE46" s="368" t="s">
        <v>203</v>
      </c>
    </row>
    <row r="47" spans="1:83" ht="12.65" customHeight="1" x14ac:dyDescent="0.3">
      <c r="A47" s="366" t="s">
        <v>204</v>
      </c>
      <c r="B47" s="370"/>
      <c r="C47" s="371">
        <v>6254359.2800000003</v>
      </c>
      <c r="D47" s="371">
        <v>2639499.2000000002</v>
      </c>
      <c r="E47" s="371">
        <v>3039283.33</v>
      </c>
      <c r="F47" s="371">
        <v>795460.86</v>
      </c>
      <c r="G47" s="371">
        <v>1753359.88</v>
      </c>
      <c r="H47" s="371">
        <v>71313.240000000005</v>
      </c>
      <c r="I47" s="371">
        <v>0</v>
      </c>
      <c r="J47" s="371">
        <v>0</v>
      </c>
      <c r="K47" s="371">
        <v>0</v>
      </c>
      <c r="L47" s="371">
        <v>0</v>
      </c>
      <c r="M47" s="371">
        <v>0</v>
      </c>
      <c r="N47" s="371">
        <v>0</v>
      </c>
      <c r="O47" s="371">
        <v>1238877.55</v>
      </c>
      <c r="P47" s="371">
        <v>1626600.3</v>
      </c>
      <c r="Q47" s="371">
        <v>0</v>
      </c>
      <c r="R47" s="371">
        <v>866359.16</v>
      </c>
      <c r="S47" s="371">
        <v>476902.67</v>
      </c>
      <c r="T47" s="371">
        <v>134218.60999999999</v>
      </c>
      <c r="U47" s="371">
        <v>1413733.71</v>
      </c>
      <c r="V47" s="371">
        <v>0</v>
      </c>
      <c r="W47" s="371">
        <v>413601.7</v>
      </c>
      <c r="X47" s="371">
        <v>267433.01</v>
      </c>
      <c r="Y47" s="371">
        <v>833994.46</v>
      </c>
      <c r="Z47" s="371">
        <v>168423.39</v>
      </c>
      <c r="AA47" s="371">
        <v>88071.52</v>
      </c>
      <c r="AB47" s="371">
        <v>2032062.54</v>
      </c>
      <c r="AC47" s="371">
        <v>700220.07</v>
      </c>
      <c r="AD47" s="371">
        <v>0</v>
      </c>
      <c r="AE47" s="371">
        <v>796562.73999999987</v>
      </c>
      <c r="AF47" s="371">
        <v>0</v>
      </c>
      <c r="AG47" s="371">
        <v>4247619.57</v>
      </c>
      <c r="AH47" s="371">
        <v>0</v>
      </c>
      <c r="AI47" s="371">
        <v>0</v>
      </c>
      <c r="AJ47" s="371">
        <v>2160580.96</v>
      </c>
      <c r="AK47" s="371">
        <v>330060.70999999996</v>
      </c>
      <c r="AL47" s="371">
        <v>0</v>
      </c>
      <c r="AM47" s="371">
        <v>24721.23</v>
      </c>
      <c r="AN47" s="371">
        <v>0</v>
      </c>
      <c r="AO47" s="371">
        <v>0</v>
      </c>
      <c r="AP47" s="371">
        <v>2263816.52</v>
      </c>
      <c r="AQ47" s="371">
        <v>0</v>
      </c>
      <c r="AR47" s="371">
        <v>0</v>
      </c>
      <c r="AS47" s="371">
        <v>0</v>
      </c>
      <c r="AT47" s="371">
        <v>0</v>
      </c>
      <c r="AU47" s="371">
        <v>0</v>
      </c>
      <c r="AV47" s="371">
        <v>2696528.6300000004</v>
      </c>
      <c r="AW47" s="371">
        <v>1026395.85</v>
      </c>
      <c r="AX47" s="371">
        <v>0</v>
      </c>
      <c r="AY47" s="371">
        <v>1224635.8299999998</v>
      </c>
      <c r="AZ47" s="371">
        <v>0</v>
      </c>
      <c r="BA47" s="371">
        <v>58330.69000000001</v>
      </c>
      <c r="BB47" s="371">
        <v>403620.01</v>
      </c>
      <c r="BC47" s="371">
        <v>329611.18</v>
      </c>
      <c r="BD47" s="371">
        <v>427591.81999999995</v>
      </c>
      <c r="BE47" s="371">
        <v>563623.6</v>
      </c>
      <c r="BF47" s="371">
        <v>1429619.24</v>
      </c>
      <c r="BG47" s="371">
        <v>0</v>
      </c>
      <c r="BH47" s="371">
        <v>0</v>
      </c>
      <c r="BI47" s="371">
        <v>0</v>
      </c>
      <c r="BJ47" s="371">
        <v>0</v>
      </c>
      <c r="BK47" s="371">
        <v>0</v>
      </c>
      <c r="BL47" s="371">
        <v>876759.24999999988</v>
      </c>
      <c r="BM47" s="371">
        <v>0</v>
      </c>
      <c r="BN47" s="371">
        <v>689124.69000000006</v>
      </c>
      <c r="BO47" s="371">
        <v>0</v>
      </c>
      <c r="BP47" s="371">
        <v>0</v>
      </c>
      <c r="BQ47" s="371">
        <v>0</v>
      </c>
      <c r="BR47" s="371">
        <v>0</v>
      </c>
      <c r="BS47" s="371">
        <v>0</v>
      </c>
      <c r="BT47" s="371">
        <v>0</v>
      </c>
      <c r="BU47" s="371">
        <v>0</v>
      </c>
      <c r="BV47" s="371">
        <v>0</v>
      </c>
      <c r="BW47" s="371">
        <v>17955.78</v>
      </c>
      <c r="BX47" s="371">
        <v>665930.21</v>
      </c>
      <c r="BY47" s="371">
        <v>496963.57999999996</v>
      </c>
      <c r="BZ47" s="371">
        <v>125461.10999999999</v>
      </c>
      <c r="CA47" s="371">
        <v>0</v>
      </c>
      <c r="CB47" s="371">
        <v>0</v>
      </c>
      <c r="CC47" s="371">
        <v>9728828.7399999965</v>
      </c>
      <c r="CD47" s="366"/>
      <c r="CE47" s="366">
        <f>SUM(C47:CC47)</f>
        <v>55398116.420000002</v>
      </c>
    </row>
    <row r="48" spans="1:83" ht="12.65" customHeight="1" x14ac:dyDescent="0.3">
      <c r="A48" s="366" t="s">
        <v>205</v>
      </c>
      <c r="B48" s="370"/>
      <c r="C48" s="372">
        <f>ROUND(((B48/CE61)*C61),0)</f>
        <v>0</v>
      </c>
      <c r="D48" s="372">
        <f>ROUND(((B48/CE61)*D61),0)</f>
        <v>0</v>
      </c>
      <c r="E48" s="366">
        <f>ROUND(((B48/CE61)*E61),0)</f>
        <v>0</v>
      </c>
      <c r="F48" s="366">
        <f>ROUND(((B48/CE61)*F61),0)</f>
        <v>0</v>
      </c>
      <c r="G48" s="366">
        <f>ROUND(((B48/CE61)*G61),0)</f>
        <v>0</v>
      </c>
      <c r="H48" s="366">
        <f>ROUND(((B48/CE61)*H61),0)</f>
        <v>0</v>
      </c>
      <c r="I48" s="366">
        <f>ROUND(((B48/CE61)*I61),0)</f>
        <v>0</v>
      </c>
      <c r="J48" s="366">
        <f>ROUND(((B48/CE61)*J61),0)</f>
        <v>0</v>
      </c>
      <c r="K48" s="366">
        <f>ROUND(((B48/CE61)*K61),0)</f>
        <v>0</v>
      </c>
      <c r="L48" s="366">
        <f>ROUND(((B48/CE61)*L61),0)</f>
        <v>0</v>
      </c>
      <c r="M48" s="366">
        <f>ROUND(((B48/CE61)*M61),0)</f>
        <v>0</v>
      </c>
      <c r="N48" s="366">
        <f>ROUND(((B48/CE61)*N61),0)</f>
        <v>0</v>
      </c>
      <c r="O48" s="366">
        <f>ROUND(((B48/CE61)*O61),0)</f>
        <v>0</v>
      </c>
      <c r="P48" s="366">
        <f>ROUND(((B48/CE61)*P61),0)</f>
        <v>0</v>
      </c>
      <c r="Q48" s="366">
        <f>ROUND(((B48/CE61)*Q61),0)</f>
        <v>0</v>
      </c>
      <c r="R48" s="366">
        <f>ROUND(((B48/CE61)*R61),0)</f>
        <v>0</v>
      </c>
      <c r="S48" s="366">
        <f>ROUND(((B48/CE61)*S61),0)</f>
        <v>0</v>
      </c>
      <c r="T48" s="366">
        <f>ROUND(((B48/CE61)*T61),0)</f>
        <v>0</v>
      </c>
      <c r="U48" s="366">
        <f>ROUND(((B48/CE61)*U61),0)</f>
        <v>0</v>
      </c>
      <c r="V48" s="366">
        <f>ROUND(((B48/CE61)*V61),0)</f>
        <v>0</v>
      </c>
      <c r="W48" s="366">
        <f>ROUND(((B48/CE61)*W61),0)</f>
        <v>0</v>
      </c>
      <c r="X48" s="366">
        <f>ROUND(((B48/CE61)*X61),0)</f>
        <v>0</v>
      </c>
      <c r="Y48" s="366">
        <f>ROUND(((B48/CE61)*Y61),0)</f>
        <v>0</v>
      </c>
      <c r="Z48" s="366">
        <f>ROUND(((B48/CE61)*Z61),0)</f>
        <v>0</v>
      </c>
      <c r="AA48" s="366">
        <f>ROUND(((B48/CE61)*AA61),0)</f>
        <v>0</v>
      </c>
      <c r="AB48" s="366">
        <f>ROUND(((B48/CE61)*AB61),0)</f>
        <v>0</v>
      </c>
      <c r="AC48" s="366">
        <f>ROUND(((B48/CE61)*AC61),0)</f>
        <v>0</v>
      </c>
      <c r="AD48" s="366">
        <f>ROUND(((B48/CE61)*AD61),0)</f>
        <v>0</v>
      </c>
      <c r="AE48" s="366">
        <f>ROUND(((B48/CE61)*AE61),0)</f>
        <v>0</v>
      </c>
      <c r="AF48" s="366">
        <f>ROUND(((B48/CE61)*AF61),0)</f>
        <v>0</v>
      </c>
      <c r="AG48" s="366">
        <f>ROUND(((B48/CE61)*AG61),0)</f>
        <v>0</v>
      </c>
      <c r="AH48" s="366">
        <f>ROUND(((B48/CE61)*AH61),0)</f>
        <v>0</v>
      </c>
      <c r="AI48" s="366">
        <f>ROUND(((B48/CE61)*AI61),0)</f>
        <v>0</v>
      </c>
      <c r="AJ48" s="366">
        <f>ROUND(((B48/CE61)*AJ61),0)</f>
        <v>0</v>
      </c>
      <c r="AK48" s="366">
        <f>ROUND(((B48/CE61)*AK61),0)</f>
        <v>0</v>
      </c>
      <c r="AL48" s="366">
        <f>ROUND(((B48/CE61)*AL61),0)</f>
        <v>0</v>
      </c>
      <c r="AM48" s="366">
        <f>ROUND(((B48/CE61)*AM61),0)</f>
        <v>0</v>
      </c>
      <c r="AN48" s="366">
        <f>ROUND(((B48/CE61)*AN61),0)</f>
        <v>0</v>
      </c>
      <c r="AO48" s="366">
        <f>ROUND(((B48/CE61)*AO61),0)</f>
        <v>0</v>
      </c>
      <c r="AP48" s="366">
        <f>ROUND(((B48/CE61)*AP61),0)</f>
        <v>0</v>
      </c>
      <c r="AQ48" s="366">
        <f>ROUND(((B48/CE61)*AQ61),0)</f>
        <v>0</v>
      </c>
      <c r="AR48" s="366">
        <f>ROUND(((B48/CE61)*AR61),0)</f>
        <v>0</v>
      </c>
      <c r="AS48" s="366">
        <f>ROUND(((B48/CE61)*AS61),0)</f>
        <v>0</v>
      </c>
      <c r="AT48" s="366">
        <f>ROUND(((B48/CE61)*AT61),0)</f>
        <v>0</v>
      </c>
      <c r="AU48" s="366">
        <f>ROUND(((B48/CE61)*AU61),0)</f>
        <v>0</v>
      </c>
      <c r="AV48" s="366">
        <f>ROUND(((B48/CE61)*AV61),0)</f>
        <v>0</v>
      </c>
      <c r="AW48" s="366">
        <f>ROUND(((B48/CE61)*AW61),0)</f>
        <v>0</v>
      </c>
      <c r="AX48" s="366">
        <f>ROUND(((B48/CE61)*AX61),0)</f>
        <v>0</v>
      </c>
      <c r="AY48" s="366">
        <f>ROUND(((B48/CE61)*AY61),0)</f>
        <v>0</v>
      </c>
      <c r="AZ48" s="366">
        <f>ROUND(((B48/CE61)*AZ61),0)</f>
        <v>0</v>
      </c>
      <c r="BA48" s="366">
        <f>ROUND(((B48/CE61)*BA61),0)</f>
        <v>0</v>
      </c>
      <c r="BB48" s="366">
        <f>ROUND(((B48/CE61)*BB61),0)</f>
        <v>0</v>
      </c>
      <c r="BC48" s="366">
        <f>ROUND(((B48/CE61)*BC61),0)</f>
        <v>0</v>
      </c>
      <c r="BD48" s="366">
        <f>ROUND(((B48/CE61)*BD61),0)</f>
        <v>0</v>
      </c>
      <c r="BE48" s="366">
        <f>ROUND(((B48/CE61)*BE61),0)</f>
        <v>0</v>
      </c>
      <c r="BF48" s="366">
        <f>ROUND(((B48/CE61)*BF61),0)</f>
        <v>0</v>
      </c>
      <c r="BG48" s="366">
        <f>ROUND(((B48/CE61)*BG61),0)</f>
        <v>0</v>
      </c>
      <c r="BH48" s="366">
        <f>ROUND(((B48/CE61)*BH61),0)</f>
        <v>0</v>
      </c>
      <c r="BI48" s="366">
        <f>ROUND(((B48/CE61)*BI61),0)</f>
        <v>0</v>
      </c>
      <c r="BJ48" s="366">
        <f>ROUND(((B48/CE61)*BJ61),0)</f>
        <v>0</v>
      </c>
      <c r="BK48" s="366">
        <f>ROUND(((B48/CE61)*BK61),0)</f>
        <v>0</v>
      </c>
      <c r="BL48" s="366">
        <f>ROUND(((B48/CE61)*BL61),0)</f>
        <v>0</v>
      </c>
      <c r="BM48" s="366">
        <f>ROUND(((B48/CE61)*BM61),0)</f>
        <v>0</v>
      </c>
      <c r="BN48" s="366">
        <f>ROUND(((B48/CE61)*BN61),0)</f>
        <v>0</v>
      </c>
      <c r="BO48" s="366">
        <f>ROUND(((B48/CE61)*BO61),0)</f>
        <v>0</v>
      </c>
      <c r="BP48" s="366">
        <f>ROUND(((B48/CE61)*BP61),0)</f>
        <v>0</v>
      </c>
      <c r="BQ48" s="366">
        <f>ROUND(((B48/CE61)*BQ61),0)</f>
        <v>0</v>
      </c>
      <c r="BR48" s="366">
        <f>ROUND(((B48/CE61)*BR61),0)</f>
        <v>0</v>
      </c>
      <c r="BS48" s="366">
        <f>ROUND(((B48/CE61)*BS61),0)</f>
        <v>0</v>
      </c>
      <c r="BT48" s="366">
        <f>ROUND(((B48/CE61)*BT61),0)</f>
        <v>0</v>
      </c>
      <c r="BU48" s="366">
        <f>ROUND(((B48/CE61)*BU61),0)</f>
        <v>0</v>
      </c>
      <c r="BV48" s="366">
        <f>ROUND(((B48/CE61)*BV61),0)</f>
        <v>0</v>
      </c>
      <c r="BW48" s="366">
        <f>ROUND(((B48/CE61)*BW61),0)</f>
        <v>0</v>
      </c>
      <c r="BX48" s="366">
        <f>ROUND(((B48/CE61)*BX61),0)</f>
        <v>0</v>
      </c>
      <c r="BY48" s="366">
        <f>ROUND(((B48/CE61)*BY61),0)</f>
        <v>0</v>
      </c>
      <c r="BZ48" s="366">
        <f>ROUND(((B48/CE61)*BZ61),0)</f>
        <v>0</v>
      </c>
      <c r="CA48" s="366">
        <f>ROUND(((B48/CE61)*CA61),0)</f>
        <v>0</v>
      </c>
      <c r="CB48" s="366">
        <f>ROUND(((B48/CE61)*CB61),0)</f>
        <v>0</v>
      </c>
      <c r="CC48" s="366">
        <f>ROUND(((B48/CE61)*CC61),0)</f>
        <v>0</v>
      </c>
      <c r="CD48" s="366"/>
      <c r="CE48" s="366">
        <f>SUM(C48:CD48)</f>
        <v>0</v>
      </c>
    </row>
    <row r="49" spans="1:83" ht="12.65" customHeight="1" x14ac:dyDescent="0.3">
      <c r="A49" s="366" t="s">
        <v>206</v>
      </c>
      <c r="B49" s="366">
        <f>B47+B48</f>
        <v>0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</row>
    <row r="50" spans="1:83" ht="12.65" customHeight="1" x14ac:dyDescent="0.3">
      <c r="A50" s="366" t="s">
        <v>6</v>
      </c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</row>
    <row r="51" spans="1:83" ht="12.65" customHeight="1" x14ac:dyDescent="0.3">
      <c r="A51" s="373" t="s">
        <v>207</v>
      </c>
      <c r="B51" s="371"/>
      <c r="C51" s="371">
        <v>3086517.3899999997</v>
      </c>
      <c r="D51" s="371">
        <v>1273233.3499999999</v>
      </c>
      <c r="E51" s="371">
        <v>2033516.5899999999</v>
      </c>
      <c r="F51" s="371">
        <v>455114.79999999993</v>
      </c>
      <c r="G51" s="371">
        <v>607490.7300000001</v>
      </c>
      <c r="H51" s="371">
        <v>10449.629999999985</v>
      </c>
      <c r="I51" s="371">
        <v>0</v>
      </c>
      <c r="J51" s="371">
        <v>0</v>
      </c>
      <c r="K51" s="371">
        <v>0</v>
      </c>
      <c r="L51" s="371">
        <v>0</v>
      </c>
      <c r="M51" s="371">
        <v>0</v>
      </c>
      <c r="N51" s="371">
        <v>0</v>
      </c>
      <c r="O51" s="371">
        <v>569232.38</v>
      </c>
      <c r="P51" s="371">
        <v>2429251.1</v>
      </c>
      <c r="Q51" s="371">
        <v>0</v>
      </c>
      <c r="R51" s="371">
        <v>699564.04</v>
      </c>
      <c r="S51" s="371">
        <v>186687.27000000002</v>
      </c>
      <c r="T51" s="371">
        <v>20745.89</v>
      </c>
      <c r="U51" s="371">
        <v>278098.90000000002</v>
      </c>
      <c r="V51" s="371">
        <v>6362.1100000000015</v>
      </c>
      <c r="W51" s="371">
        <v>149306.31</v>
      </c>
      <c r="X51" s="371">
        <v>203427.12000000002</v>
      </c>
      <c r="Y51" s="371">
        <v>337575.18000000005</v>
      </c>
      <c r="Z51" s="371">
        <v>320415.84999999998</v>
      </c>
      <c r="AA51" s="371">
        <v>132294.33000000002</v>
      </c>
      <c r="AB51" s="371">
        <v>750826.36999999988</v>
      </c>
      <c r="AC51" s="371">
        <v>262864.22000000003</v>
      </c>
      <c r="AD51" s="371">
        <v>4923.2299999999996</v>
      </c>
      <c r="AE51" s="371">
        <v>306968.43999999994</v>
      </c>
      <c r="AF51" s="371">
        <v>0</v>
      </c>
      <c r="AG51" s="371">
        <v>2350828.4500000002</v>
      </c>
      <c r="AH51" s="371">
        <v>0</v>
      </c>
      <c r="AI51" s="371">
        <v>0</v>
      </c>
      <c r="AJ51" s="371">
        <v>516700.66000000003</v>
      </c>
      <c r="AK51" s="371">
        <v>125406.24000000002</v>
      </c>
      <c r="AL51" s="371">
        <v>0</v>
      </c>
      <c r="AM51" s="371">
        <v>15895.969999999998</v>
      </c>
      <c r="AN51" s="371">
        <v>0</v>
      </c>
      <c r="AO51" s="371">
        <v>0</v>
      </c>
      <c r="AP51" s="371">
        <v>468754.05999999994</v>
      </c>
      <c r="AQ51" s="371">
        <v>0</v>
      </c>
      <c r="AR51" s="371">
        <v>0</v>
      </c>
      <c r="AS51" s="371">
        <v>0</v>
      </c>
      <c r="AT51" s="371">
        <v>0</v>
      </c>
      <c r="AU51" s="371">
        <v>0</v>
      </c>
      <c r="AV51" s="371">
        <v>986807.34</v>
      </c>
      <c r="AW51" s="371">
        <v>236.30999999999997</v>
      </c>
      <c r="AX51" s="371">
        <v>0</v>
      </c>
      <c r="AY51" s="371">
        <v>474405.16000000003</v>
      </c>
      <c r="AZ51" s="371">
        <v>0</v>
      </c>
      <c r="BA51" s="371">
        <v>80932.409999999989</v>
      </c>
      <c r="BB51" s="371">
        <v>18083.53</v>
      </c>
      <c r="BC51" s="371">
        <v>46134.530000000006</v>
      </c>
      <c r="BD51" s="371">
        <v>284303.68999999994</v>
      </c>
      <c r="BE51" s="371">
        <v>5074469.1700000009</v>
      </c>
      <c r="BF51" s="371">
        <v>192771.3</v>
      </c>
      <c r="BG51" s="371">
        <v>0</v>
      </c>
      <c r="BH51" s="371">
        <v>0</v>
      </c>
      <c r="BI51" s="371">
        <v>0</v>
      </c>
      <c r="BJ51" s="371">
        <v>0</v>
      </c>
      <c r="BK51" s="371">
        <v>0</v>
      </c>
      <c r="BL51" s="371">
        <v>140112.68</v>
      </c>
      <c r="BM51" s="371">
        <v>0</v>
      </c>
      <c r="BN51" s="371">
        <v>468656.69999999995</v>
      </c>
      <c r="BO51" s="371">
        <v>0</v>
      </c>
      <c r="BP51" s="371">
        <v>0</v>
      </c>
      <c r="BQ51" s="371">
        <v>0</v>
      </c>
      <c r="BR51" s="371">
        <v>0</v>
      </c>
      <c r="BS51" s="371">
        <v>0</v>
      </c>
      <c r="BT51" s="371">
        <v>0</v>
      </c>
      <c r="BU51" s="371">
        <v>0</v>
      </c>
      <c r="BV51" s="371">
        <v>0</v>
      </c>
      <c r="BW51" s="371">
        <v>62204.30000000001</v>
      </c>
      <c r="BX51" s="371">
        <v>48906.22</v>
      </c>
      <c r="BY51" s="371">
        <v>161701.76999999999</v>
      </c>
      <c r="BZ51" s="371">
        <v>0</v>
      </c>
      <c r="CA51" s="371">
        <v>0</v>
      </c>
      <c r="CB51" s="371">
        <v>0</v>
      </c>
      <c r="CC51" s="371">
        <v>6389351.8100000061</v>
      </c>
      <c r="CD51" s="366">
        <v>0</v>
      </c>
      <c r="CE51" s="366">
        <f>SUM(C51:CD51)</f>
        <v>32031527.530000001</v>
      </c>
    </row>
    <row r="52" spans="1:83" ht="12.65" customHeight="1" x14ac:dyDescent="0.3">
      <c r="A52" s="373" t="s">
        <v>208</v>
      </c>
      <c r="B52" s="371"/>
      <c r="C52" s="366">
        <f>ROUND((B52/(CE76+CF76)*C76),0)</f>
        <v>0</v>
      </c>
      <c r="D52" s="366">
        <f>ROUND((B52/(CE76+CF76)*D76),0)</f>
        <v>0</v>
      </c>
      <c r="E52" s="366">
        <f>ROUND((B52/(CE76+CF76)*E76),0)</f>
        <v>0</v>
      </c>
      <c r="F52" s="366">
        <f>ROUND((B52/(CE76+CF76)*F76),0)</f>
        <v>0</v>
      </c>
      <c r="G52" s="366">
        <f>ROUND((B52/(CE76+CF76)*G76),0)</f>
        <v>0</v>
      </c>
      <c r="H52" s="366">
        <f>ROUND((B52/(CE76+CF76)*H76),0)</f>
        <v>0</v>
      </c>
      <c r="I52" s="366">
        <f>ROUND((B52/(CE76+CF76)*I76),0)</f>
        <v>0</v>
      </c>
      <c r="J52" s="366">
        <f>ROUND((B52/(CE76+CF76)*J76),0)</f>
        <v>0</v>
      </c>
      <c r="K52" s="366">
        <f>ROUND((B52/(CE76+CF76)*K76),0)</f>
        <v>0</v>
      </c>
      <c r="L52" s="366">
        <f>ROUND((B52/(CE76+CF76)*L76),0)</f>
        <v>0</v>
      </c>
      <c r="M52" s="366">
        <f>ROUND((B52/(CE76+CF76)*M76),0)</f>
        <v>0</v>
      </c>
      <c r="N52" s="366">
        <f>ROUND((B52/(CE76+CF76)*N76),0)</f>
        <v>0</v>
      </c>
      <c r="O52" s="366">
        <f>ROUND((B52/(CE76+CF76)*O76),0)</f>
        <v>0</v>
      </c>
      <c r="P52" s="366">
        <f>ROUND((B52/(CE76+CF76)*P76),0)</f>
        <v>0</v>
      </c>
      <c r="Q52" s="366">
        <f>ROUND((B52/(CE76+CF76)*Q76),0)</f>
        <v>0</v>
      </c>
      <c r="R52" s="366">
        <f>ROUND((B52/(CE76+CF76)*R76),0)</f>
        <v>0</v>
      </c>
      <c r="S52" s="366">
        <f>ROUND((B52/(CE76+CF76)*S76),0)</f>
        <v>0</v>
      </c>
      <c r="T52" s="366">
        <f>ROUND((B52/(CE76+CF76)*T76),0)</f>
        <v>0</v>
      </c>
      <c r="U52" s="366">
        <f>ROUND((B52/(CE76+CF76)*U76),0)</f>
        <v>0</v>
      </c>
      <c r="V52" s="366">
        <f>ROUND((B52/(CE76+CF76)*V76),0)</f>
        <v>0</v>
      </c>
      <c r="W52" s="366">
        <f>ROUND((B52/(CE76+CF76)*W76),0)</f>
        <v>0</v>
      </c>
      <c r="X52" s="366">
        <f>ROUND((B52/(CE76+CF76)*X76),0)</f>
        <v>0</v>
      </c>
      <c r="Y52" s="366">
        <f>ROUND((B52/(CE76+CF76)*Y76),0)</f>
        <v>0</v>
      </c>
      <c r="Z52" s="366">
        <f>ROUND((B52/(CE76+CF76)*Z76),0)</f>
        <v>0</v>
      </c>
      <c r="AA52" s="366">
        <f>ROUND((B52/(CE76+CF76)*AA76),0)</f>
        <v>0</v>
      </c>
      <c r="AB52" s="366">
        <f>ROUND((B52/(CE76+CF76)*AB76),0)</f>
        <v>0</v>
      </c>
      <c r="AC52" s="366">
        <f>ROUND((B52/(CE76+CF76)*AC76),0)</f>
        <v>0</v>
      </c>
      <c r="AD52" s="366">
        <f>ROUND((B52/(CE76+CF76)*AD76),0)</f>
        <v>0</v>
      </c>
      <c r="AE52" s="366">
        <f>ROUND((B52/(CE76+CF76)*AE76),0)</f>
        <v>0</v>
      </c>
      <c r="AF52" s="366">
        <f>ROUND((B52/(CE76+CF76)*AF76),0)</f>
        <v>0</v>
      </c>
      <c r="AG52" s="366">
        <f>ROUND((B52/(CE76+CF76)*AG76),0)</f>
        <v>0</v>
      </c>
      <c r="AH52" s="366">
        <f>ROUND((B52/(CE76+CF76)*AH76),0)</f>
        <v>0</v>
      </c>
      <c r="AI52" s="366">
        <f>ROUND((B52/(CE76+CF76)*AI76),0)</f>
        <v>0</v>
      </c>
      <c r="AJ52" s="366">
        <f>ROUND((B52/(CE76+CF76)*AJ76),0)</f>
        <v>0</v>
      </c>
      <c r="AK52" s="366">
        <f>ROUND((B52/(CE76+CF76)*AK76),0)</f>
        <v>0</v>
      </c>
      <c r="AL52" s="366">
        <f>ROUND((B52/(CE76+CF76)*AL76),0)</f>
        <v>0</v>
      </c>
      <c r="AM52" s="366">
        <f>ROUND((B52/(CE76+CF76)*AM76),0)</f>
        <v>0</v>
      </c>
      <c r="AN52" s="366">
        <f>ROUND((B52/(CE76+CF76)*AN76),0)</f>
        <v>0</v>
      </c>
      <c r="AO52" s="366">
        <f>ROUND((B52/(CE76+CF76)*AO76),0)</f>
        <v>0</v>
      </c>
      <c r="AP52" s="366">
        <f>ROUND((B52/(CE76+CF76)*AP76),0)</f>
        <v>0</v>
      </c>
      <c r="AQ52" s="366">
        <f>ROUND((B52/(CE76+CF76)*AQ76),0)</f>
        <v>0</v>
      </c>
      <c r="AR52" s="366">
        <f>ROUND((B52/(CE76+CF76)*AR76),0)</f>
        <v>0</v>
      </c>
      <c r="AS52" s="366">
        <f>ROUND((B52/(CE76+CF76)*AS76),0)</f>
        <v>0</v>
      </c>
      <c r="AT52" s="366">
        <f>ROUND((B52/(CE76+CF76)*AT76),0)</f>
        <v>0</v>
      </c>
      <c r="AU52" s="366">
        <f>ROUND((B52/(CE76+CF76)*AU76),0)</f>
        <v>0</v>
      </c>
      <c r="AV52" s="366">
        <f>ROUND((B52/(CE76+CF76)*AV76),0)</f>
        <v>0</v>
      </c>
      <c r="AW52" s="366">
        <f>ROUND((B52/(CE76+CF76)*AW76),0)</f>
        <v>0</v>
      </c>
      <c r="AX52" s="366">
        <f>ROUND((B52/(CE76+CF76)*AX76),0)</f>
        <v>0</v>
      </c>
      <c r="AY52" s="366">
        <f>ROUND((B52/(CE76+CF76)*AY76),0)</f>
        <v>0</v>
      </c>
      <c r="AZ52" s="366">
        <f>ROUND((B52/(CE76+CF76)*AZ76),0)</f>
        <v>0</v>
      </c>
      <c r="BA52" s="366">
        <f>ROUND((B52/(CE76+CF76)*BA76),0)</f>
        <v>0</v>
      </c>
      <c r="BB52" s="366">
        <f>ROUND((B52/(CE76+CF76)*BB76),0)</f>
        <v>0</v>
      </c>
      <c r="BC52" s="366">
        <f>ROUND((B52/(CE76+CF76)*BC76),0)</f>
        <v>0</v>
      </c>
      <c r="BD52" s="366">
        <f>ROUND((B52/(CE76+CF76)*BD76),0)</f>
        <v>0</v>
      </c>
      <c r="BE52" s="366">
        <f>ROUND((B52/(CE76+CF76)*BE76),0)</f>
        <v>0</v>
      </c>
      <c r="BF52" s="366">
        <f>ROUND((B52/(CE76+CF76)*BF76),0)</f>
        <v>0</v>
      </c>
      <c r="BG52" s="366">
        <f>ROUND((B52/(CE76+CF76)*BG76),0)</f>
        <v>0</v>
      </c>
      <c r="BH52" s="366">
        <f>ROUND((B52/(CE76+CF76)*BH76),0)</f>
        <v>0</v>
      </c>
      <c r="BI52" s="366">
        <f>ROUND((B52/(CE76+CF76)*BI76),0)</f>
        <v>0</v>
      </c>
      <c r="BJ52" s="366">
        <f>ROUND((B52/(CE76+CF76)*BJ76),0)</f>
        <v>0</v>
      </c>
      <c r="BK52" s="366">
        <f>ROUND((B52/(CE76+CF76)*BK76),0)</f>
        <v>0</v>
      </c>
      <c r="BL52" s="366">
        <f>ROUND((B52/(CE76+CF76)*BL76),0)</f>
        <v>0</v>
      </c>
      <c r="BM52" s="366">
        <f>ROUND((B52/(CE76+CF76)*BM76),0)</f>
        <v>0</v>
      </c>
      <c r="BN52" s="366">
        <f>ROUND((B52/(CE76+CF76)*BN76),0)</f>
        <v>0</v>
      </c>
      <c r="BO52" s="366">
        <f>ROUND((B52/(CE76+CF76)*BO76),0)</f>
        <v>0</v>
      </c>
      <c r="BP52" s="366">
        <f>ROUND((B52/(CE76+CF76)*BP76),0)</f>
        <v>0</v>
      </c>
      <c r="BQ52" s="366">
        <f>ROUND((B52/(CE76+CF76)*BQ76),0)</f>
        <v>0</v>
      </c>
      <c r="BR52" s="366">
        <f>ROUND((B52/(CE76+CF76)*BR76),0)</f>
        <v>0</v>
      </c>
      <c r="BS52" s="366">
        <f>ROUND((B52/(CE76+CF76)*BS76),0)</f>
        <v>0</v>
      </c>
      <c r="BT52" s="366">
        <f>ROUND((B52/(CE76+CF76)*BT76),0)</f>
        <v>0</v>
      </c>
      <c r="BU52" s="366">
        <f>ROUND((B52/(CE76+CF76)*BU76),0)</f>
        <v>0</v>
      </c>
      <c r="BV52" s="366">
        <f>ROUND((B52/(CE76+CF76)*BV76),0)</f>
        <v>0</v>
      </c>
      <c r="BW52" s="366">
        <f>ROUND((B52/(CE76+CF76)*BW76),0)</f>
        <v>0</v>
      </c>
      <c r="BX52" s="366">
        <f>ROUND((B52/(CE76+CF76)*BX76),0)</f>
        <v>0</v>
      </c>
      <c r="BY52" s="366">
        <f>ROUND((B52/(CE76+CF76)*BY76),0)</f>
        <v>0</v>
      </c>
      <c r="BZ52" s="366">
        <f>ROUND((B52/(CE76+CF76)*BZ76),0)</f>
        <v>0</v>
      </c>
      <c r="CA52" s="366">
        <f>ROUND((B52/(CE76+CF76)*CA76),0)</f>
        <v>0</v>
      </c>
      <c r="CB52" s="366">
        <f>ROUND((B52/(CE76+CF76)*CB76),0)</f>
        <v>0</v>
      </c>
      <c r="CC52" s="366">
        <f>ROUND((B52/(CE76+CF76)*CC76),0)</f>
        <v>0</v>
      </c>
      <c r="CD52" s="366"/>
      <c r="CE52" s="366">
        <f>SUM(C52:CD52)</f>
        <v>0</v>
      </c>
    </row>
    <row r="53" spans="1:83" ht="12.65" customHeight="1" x14ac:dyDescent="0.3">
      <c r="A53" s="366" t="s">
        <v>206</v>
      </c>
      <c r="B53" s="366">
        <f>B51+B52</f>
        <v>0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</row>
    <row r="54" spans="1:83" ht="15.75" customHeight="1" x14ac:dyDescent="0.3">
      <c r="A54" s="366"/>
      <c r="B54" s="366"/>
      <c r="C54" s="374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/>
    </row>
    <row r="55" spans="1:83" ht="12.65" customHeight="1" x14ac:dyDescent="0.3">
      <c r="A55" s="373" t="s">
        <v>209</v>
      </c>
      <c r="B55" s="366"/>
      <c r="C55" s="367" t="s">
        <v>10</v>
      </c>
      <c r="D55" s="368" t="s">
        <v>11</v>
      </c>
      <c r="E55" s="368" t="s">
        <v>12</v>
      </c>
      <c r="F55" s="368" t="s">
        <v>13</v>
      </c>
      <c r="G55" s="368" t="s">
        <v>14</v>
      </c>
      <c r="H55" s="368" t="s">
        <v>15</v>
      </c>
      <c r="I55" s="368" t="s">
        <v>16</v>
      </c>
      <c r="J55" s="368" t="s">
        <v>17</v>
      </c>
      <c r="K55" s="368" t="s">
        <v>18</v>
      </c>
      <c r="L55" s="368" t="s">
        <v>19</v>
      </c>
      <c r="M55" s="368" t="s">
        <v>20</v>
      </c>
      <c r="N55" s="368" t="s">
        <v>21</v>
      </c>
      <c r="O55" s="368" t="s">
        <v>22</v>
      </c>
      <c r="P55" s="368" t="s">
        <v>23</v>
      </c>
      <c r="Q55" s="368" t="s">
        <v>24</v>
      </c>
      <c r="R55" s="368" t="s">
        <v>25</v>
      </c>
      <c r="S55" s="368" t="s">
        <v>26</v>
      </c>
      <c r="T55" s="375" t="s">
        <v>27</v>
      </c>
      <c r="U55" s="368" t="s">
        <v>28</v>
      </c>
      <c r="V55" s="368" t="s">
        <v>29</v>
      </c>
      <c r="W55" s="368" t="s">
        <v>30</v>
      </c>
      <c r="X55" s="368" t="s">
        <v>31</v>
      </c>
      <c r="Y55" s="368" t="s">
        <v>32</v>
      </c>
      <c r="Z55" s="368" t="s">
        <v>33</v>
      </c>
      <c r="AA55" s="368" t="s">
        <v>34</v>
      </c>
      <c r="AB55" s="368" t="s">
        <v>35</v>
      </c>
      <c r="AC55" s="368" t="s">
        <v>36</v>
      </c>
      <c r="AD55" s="368" t="s">
        <v>37</v>
      </c>
      <c r="AE55" s="368" t="s">
        <v>38</v>
      </c>
      <c r="AF55" s="368" t="s">
        <v>39</v>
      </c>
      <c r="AG55" s="368" t="s">
        <v>40</v>
      </c>
      <c r="AH55" s="368" t="s">
        <v>41</v>
      </c>
      <c r="AI55" s="368" t="s">
        <v>42</v>
      </c>
      <c r="AJ55" s="368" t="s">
        <v>43</v>
      </c>
      <c r="AK55" s="368" t="s">
        <v>44</v>
      </c>
      <c r="AL55" s="368" t="s">
        <v>45</v>
      </c>
      <c r="AM55" s="368" t="s">
        <v>46</v>
      </c>
      <c r="AN55" s="368" t="s">
        <v>47</v>
      </c>
      <c r="AO55" s="368" t="s">
        <v>48</v>
      </c>
      <c r="AP55" s="368" t="s">
        <v>49</v>
      </c>
      <c r="AQ55" s="368" t="s">
        <v>50</v>
      </c>
      <c r="AR55" s="368" t="s">
        <v>51</v>
      </c>
      <c r="AS55" s="368" t="s">
        <v>52</v>
      </c>
      <c r="AT55" s="368" t="s">
        <v>53</v>
      </c>
      <c r="AU55" s="368" t="s">
        <v>54</v>
      </c>
      <c r="AV55" s="368" t="s">
        <v>55</v>
      </c>
      <c r="AW55" s="368" t="s">
        <v>56</v>
      </c>
      <c r="AX55" s="368" t="s">
        <v>57</v>
      </c>
      <c r="AY55" s="368" t="s">
        <v>58</v>
      </c>
      <c r="AZ55" s="368" t="s">
        <v>59</v>
      </c>
      <c r="BA55" s="368" t="s">
        <v>60</v>
      </c>
      <c r="BB55" s="368" t="s">
        <v>61</v>
      </c>
      <c r="BC55" s="368" t="s">
        <v>62</v>
      </c>
      <c r="BD55" s="368" t="s">
        <v>63</v>
      </c>
      <c r="BE55" s="368" t="s">
        <v>64</v>
      </c>
      <c r="BF55" s="368" t="s">
        <v>65</v>
      </c>
      <c r="BG55" s="368" t="s">
        <v>66</v>
      </c>
      <c r="BH55" s="368" t="s">
        <v>67</v>
      </c>
      <c r="BI55" s="368" t="s">
        <v>68</v>
      </c>
      <c r="BJ55" s="368" t="s">
        <v>69</v>
      </c>
      <c r="BK55" s="368" t="s">
        <v>70</v>
      </c>
      <c r="BL55" s="368" t="s">
        <v>71</v>
      </c>
      <c r="BM55" s="368" t="s">
        <v>72</v>
      </c>
      <c r="BN55" s="368" t="s">
        <v>73</v>
      </c>
      <c r="BO55" s="368" t="s">
        <v>74</v>
      </c>
      <c r="BP55" s="368" t="s">
        <v>75</v>
      </c>
      <c r="BQ55" s="368" t="s">
        <v>76</v>
      </c>
      <c r="BR55" s="368" t="s">
        <v>77</v>
      </c>
      <c r="BS55" s="368" t="s">
        <v>78</v>
      </c>
      <c r="BT55" s="368" t="s">
        <v>79</v>
      </c>
      <c r="BU55" s="368" t="s">
        <v>80</v>
      </c>
      <c r="BV55" s="368" t="s">
        <v>81</v>
      </c>
      <c r="BW55" s="368" t="s">
        <v>82</v>
      </c>
      <c r="BX55" s="368" t="s">
        <v>83</v>
      </c>
      <c r="BY55" s="368" t="s">
        <v>84</v>
      </c>
      <c r="BZ55" s="368" t="s">
        <v>85</v>
      </c>
      <c r="CA55" s="368" t="s">
        <v>86</v>
      </c>
      <c r="CB55" s="368" t="s">
        <v>87</v>
      </c>
      <c r="CC55" s="368" t="s">
        <v>88</v>
      </c>
      <c r="CD55" s="368" t="s">
        <v>89</v>
      </c>
      <c r="CE55" s="368" t="s">
        <v>90</v>
      </c>
    </row>
    <row r="56" spans="1:83" ht="12.65" customHeight="1" x14ac:dyDescent="0.3">
      <c r="A56" s="373" t="s">
        <v>210</v>
      </c>
      <c r="B56" s="366"/>
      <c r="C56" s="367" t="s">
        <v>92</v>
      </c>
      <c r="D56" s="368" t="s">
        <v>93</v>
      </c>
      <c r="E56" s="368" t="s">
        <v>94</v>
      </c>
      <c r="F56" s="368" t="s">
        <v>95</v>
      </c>
      <c r="G56" s="368" t="s">
        <v>96</v>
      </c>
      <c r="H56" s="368" t="s">
        <v>97</v>
      </c>
      <c r="I56" s="368" t="s">
        <v>98</v>
      </c>
      <c r="J56" s="368" t="s">
        <v>99</v>
      </c>
      <c r="K56" s="368" t="s">
        <v>100</v>
      </c>
      <c r="L56" s="368" t="s">
        <v>101</v>
      </c>
      <c r="M56" s="368" t="s">
        <v>102</v>
      </c>
      <c r="N56" s="368" t="s">
        <v>103</v>
      </c>
      <c r="O56" s="368" t="s">
        <v>104</v>
      </c>
      <c r="P56" s="368" t="s">
        <v>105</v>
      </c>
      <c r="Q56" s="368" t="s">
        <v>106</v>
      </c>
      <c r="R56" s="368" t="s">
        <v>107</v>
      </c>
      <c r="S56" s="368" t="s">
        <v>108</v>
      </c>
      <c r="T56" s="368" t="s">
        <v>1194</v>
      </c>
      <c r="U56" s="368" t="s">
        <v>109</v>
      </c>
      <c r="V56" s="368" t="s">
        <v>110</v>
      </c>
      <c r="W56" s="368" t="s">
        <v>111</v>
      </c>
      <c r="X56" s="368" t="s">
        <v>112</v>
      </c>
      <c r="Y56" s="368" t="s">
        <v>113</v>
      </c>
      <c r="Z56" s="368" t="s">
        <v>113</v>
      </c>
      <c r="AA56" s="368" t="s">
        <v>114</v>
      </c>
      <c r="AB56" s="368" t="s">
        <v>115</v>
      </c>
      <c r="AC56" s="368" t="s">
        <v>116</v>
      </c>
      <c r="AD56" s="368" t="s">
        <v>117</v>
      </c>
      <c r="AE56" s="368" t="s">
        <v>96</v>
      </c>
      <c r="AF56" s="368" t="s">
        <v>97</v>
      </c>
      <c r="AG56" s="368" t="s">
        <v>118</v>
      </c>
      <c r="AH56" s="368" t="s">
        <v>119</v>
      </c>
      <c r="AI56" s="368" t="s">
        <v>120</v>
      </c>
      <c r="AJ56" s="368" t="s">
        <v>121</v>
      </c>
      <c r="AK56" s="368" t="s">
        <v>122</v>
      </c>
      <c r="AL56" s="368" t="s">
        <v>123</v>
      </c>
      <c r="AM56" s="368" t="s">
        <v>124</v>
      </c>
      <c r="AN56" s="368" t="s">
        <v>110</v>
      </c>
      <c r="AO56" s="368" t="s">
        <v>125</v>
      </c>
      <c r="AP56" s="368" t="s">
        <v>126</v>
      </c>
      <c r="AQ56" s="368" t="s">
        <v>127</v>
      </c>
      <c r="AR56" s="368" t="s">
        <v>128</v>
      </c>
      <c r="AS56" s="368" t="s">
        <v>129</v>
      </c>
      <c r="AT56" s="368" t="s">
        <v>130</v>
      </c>
      <c r="AU56" s="368" t="s">
        <v>131</v>
      </c>
      <c r="AV56" s="368" t="s">
        <v>132</v>
      </c>
      <c r="AW56" s="368" t="s">
        <v>133</v>
      </c>
      <c r="AX56" s="368" t="s">
        <v>134</v>
      </c>
      <c r="AY56" s="368" t="s">
        <v>135</v>
      </c>
      <c r="AZ56" s="368" t="s">
        <v>136</v>
      </c>
      <c r="BA56" s="368" t="s">
        <v>137</v>
      </c>
      <c r="BB56" s="368" t="s">
        <v>138</v>
      </c>
      <c r="BC56" s="368" t="s">
        <v>108</v>
      </c>
      <c r="BD56" s="368" t="s">
        <v>139</v>
      </c>
      <c r="BE56" s="368" t="s">
        <v>140</v>
      </c>
      <c r="BF56" s="368" t="s">
        <v>141</v>
      </c>
      <c r="BG56" s="368" t="s">
        <v>142</v>
      </c>
      <c r="BH56" s="368" t="s">
        <v>143</v>
      </c>
      <c r="BI56" s="368" t="s">
        <v>144</v>
      </c>
      <c r="BJ56" s="368" t="s">
        <v>145</v>
      </c>
      <c r="BK56" s="368" t="s">
        <v>146</v>
      </c>
      <c r="BL56" s="368" t="s">
        <v>147</v>
      </c>
      <c r="BM56" s="368" t="s">
        <v>132</v>
      </c>
      <c r="BN56" s="368" t="s">
        <v>148</v>
      </c>
      <c r="BO56" s="368" t="s">
        <v>149</v>
      </c>
      <c r="BP56" s="368" t="s">
        <v>150</v>
      </c>
      <c r="BQ56" s="368" t="s">
        <v>151</v>
      </c>
      <c r="BR56" s="368" t="s">
        <v>152</v>
      </c>
      <c r="BS56" s="368" t="s">
        <v>153</v>
      </c>
      <c r="BT56" s="368" t="s">
        <v>154</v>
      </c>
      <c r="BU56" s="368" t="s">
        <v>155</v>
      </c>
      <c r="BV56" s="368" t="s">
        <v>155</v>
      </c>
      <c r="BW56" s="368" t="s">
        <v>155</v>
      </c>
      <c r="BX56" s="368" t="s">
        <v>156</v>
      </c>
      <c r="BY56" s="368" t="s">
        <v>157</v>
      </c>
      <c r="BZ56" s="368" t="s">
        <v>158</v>
      </c>
      <c r="CA56" s="368" t="s">
        <v>159</v>
      </c>
      <c r="CB56" s="368" t="s">
        <v>160</v>
      </c>
      <c r="CC56" s="368" t="s">
        <v>132</v>
      </c>
      <c r="CD56" s="368" t="s">
        <v>211</v>
      </c>
      <c r="CE56" s="368" t="s">
        <v>161</v>
      </c>
    </row>
    <row r="57" spans="1:83" ht="12.65" customHeight="1" x14ac:dyDescent="0.3">
      <c r="A57" s="373" t="s">
        <v>212</v>
      </c>
      <c r="B57" s="366"/>
      <c r="C57" s="367" t="s">
        <v>163</v>
      </c>
      <c r="D57" s="368" t="s">
        <v>163</v>
      </c>
      <c r="E57" s="368" t="s">
        <v>163</v>
      </c>
      <c r="F57" s="368" t="s">
        <v>164</v>
      </c>
      <c r="G57" s="368" t="s">
        <v>165</v>
      </c>
      <c r="H57" s="368" t="s">
        <v>163</v>
      </c>
      <c r="I57" s="368" t="s">
        <v>166</v>
      </c>
      <c r="J57" s="368"/>
      <c r="K57" s="368" t="s">
        <v>157</v>
      </c>
      <c r="L57" s="368" t="s">
        <v>167</v>
      </c>
      <c r="M57" s="368" t="s">
        <v>168</v>
      </c>
      <c r="N57" s="368" t="s">
        <v>169</v>
      </c>
      <c r="O57" s="368" t="s">
        <v>170</v>
      </c>
      <c r="P57" s="368" t="s">
        <v>169</v>
      </c>
      <c r="Q57" s="368" t="s">
        <v>171</v>
      </c>
      <c r="R57" s="368"/>
      <c r="S57" s="368" t="s">
        <v>169</v>
      </c>
      <c r="T57" s="368" t="s">
        <v>172</v>
      </c>
      <c r="U57" s="368"/>
      <c r="V57" s="368" t="s">
        <v>173</v>
      </c>
      <c r="W57" s="368" t="s">
        <v>174</v>
      </c>
      <c r="X57" s="368" t="s">
        <v>175</v>
      </c>
      <c r="Y57" s="368" t="s">
        <v>176</v>
      </c>
      <c r="Z57" s="368" t="s">
        <v>177</v>
      </c>
      <c r="AA57" s="368" t="s">
        <v>178</v>
      </c>
      <c r="AB57" s="368"/>
      <c r="AC57" s="368" t="s">
        <v>172</v>
      </c>
      <c r="AD57" s="368"/>
      <c r="AE57" s="368" t="s">
        <v>172</v>
      </c>
      <c r="AF57" s="368" t="s">
        <v>179</v>
      </c>
      <c r="AG57" s="368" t="s">
        <v>171</v>
      </c>
      <c r="AH57" s="368"/>
      <c r="AI57" s="368" t="s">
        <v>180</v>
      </c>
      <c r="AJ57" s="368"/>
      <c r="AK57" s="368" t="s">
        <v>172</v>
      </c>
      <c r="AL57" s="368" t="s">
        <v>172</v>
      </c>
      <c r="AM57" s="368" t="s">
        <v>172</v>
      </c>
      <c r="AN57" s="368" t="s">
        <v>181</v>
      </c>
      <c r="AO57" s="368" t="s">
        <v>182</v>
      </c>
      <c r="AP57" s="368" t="s">
        <v>121</v>
      </c>
      <c r="AQ57" s="368" t="s">
        <v>183</v>
      </c>
      <c r="AR57" s="368" t="s">
        <v>169</v>
      </c>
      <c r="AS57" s="368"/>
      <c r="AT57" s="368" t="s">
        <v>184</v>
      </c>
      <c r="AU57" s="368" t="s">
        <v>185</v>
      </c>
      <c r="AV57" s="368" t="s">
        <v>186</v>
      </c>
      <c r="AW57" s="368" t="s">
        <v>187</v>
      </c>
      <c r="AX57" s="368" t="s">
        <v>188</v>
      </c>
      <c r="AY57" s="368"/>
      <c r="AZ57" s="368"/>
      <c r="BA57" s="368" t="s">
        <v>189</v>
      </c>
      <c r="BB57" s="368" t="s">
        <v>169</v>
      </c>
      <c r="BC57" s="368" t="s">
        <v>183</v>
      </c>
      <c r="BD57" s="368"/>
      <c r="BE57" s="368"/>
      <c r="BF57" s="368"/>
      <c r="BG57" s="368"/>
      <c r="BH57" s="368" t="s">
        <v>190</v>
      </c>
      <c r="BI57" s="368" t="s">
        <v>169</v>
      </c>
      <c r="BJ57" s="368"/>
      <c r="BK57" s="368" t="s">
        <v>191</v>
      </c>
      <c r="BL57" s="368"/>
      <c r="BM57" s="368" t="s">
        <v>192</v>
      </c>
      <c r="BN57" s="368" t="s">
        <v>193</v>
      </c>
      <c r="BO57" s="368" t="s">
        <v>194</v>
      </c>
      <c r="BP57" s="368" t="s">
        <v>195</v>
      </c>
      <c r="BQ57" s="368" t="s">
        <v>196</v>
      </c>
      <c r="BR57" s="368"/>
      <c r="BS57" s="368" t="s">
        <v>197</v>
      </c>
      <c r="BT57" s="368" t="s">
        <v>169</v>
      </c>
      <c r="BU57" s="368" t="s">
        <v>198</v>
      </c>
      <c r="BV57" s="368" t="s">
        <v>199</v>
      </c>
      <c r="BW57" s="368" t="s">
        <v>200</v>
      </c>
      <c r="BX57" s="368" t="s">
        <v>151</v>
      </c>
      <c r="BY57" s="368" t="s">
        <v>193</v>
      </c>
      <c r="BZ57" s="368" t="s">
        <v>152</v>
      </c>
      <c r="CA57" s="368" t="s">
        <v>201</v>
      </c>
      <c r="CB57" s="368" t="s">
        <v>201</v>
      </c>
      <c r="CC57" s="368" t="s">
        <v>202</v>
      </c>
      <c r="CD57" s="368" t="s">
        <v>213</v>
      </c>
      <c r="CE57" s="368" t="s">
        <v>203</v>
      </c>
    </row>
    <row r="58" spans="1:83" ht="12.65" customHeight="1" x14ac:dyDescent="0.3">
      <c r="A58" s="373" t="s">
        <v>214</v>
      </c>
      <c r="B58" s="366"/>
      <c r="C58" s="367" t="s">
        <v>215</v>
      </c>
      <c r="D58" s="368" t="s">
        <v>215</v>
      </c>
      <c r="E58" s="368" t="s">
        <v>215</v>
      </c>
      <c r="F58" s="368" t="s">
        <v>215</v>
      </c>
      <c r="G58" s="368" t="s">
        <v>215</v>
      </c>
      <c r="H58" s="368" t="s">
        <v>215</v>
      </c>
      <c r="I58" s="368" t="s">
        <v>215</v>
      </c>
      <c r="J58" s="368" t="s">
        <v>216</v>
      </c>
      <c r="K58" s="368" t="s">
        <v>215</v>
      </c>
      <c r="L58" s="368" t="s">
        <v>215</v>
      </c>
      <c r="M58" s="368" t="s">
        <v>215</v>
      </c>
      <c r="N58" s="368" t="s">
        <v>215</v>
      </c>
      <c r="O58" s="368" t="s">
        <v>217</v>
      </c>
      <c r="P58" s="368" t="s">
        <v>218</v>
      </c>
      <c r="Q58" s="368" t="s">
        <v>219</v>
      </c>
      <c r="R58" s="369" t="s">
        <v>220</v>
      </c>
      <c r="S58" s="376" t="s">
        <v>221</v>
      </c>
      <c r="T58" s="376" t="s">
        <v>221</v>
      </c>
      <c r="U58" s="368" t="s">
        <v>222</v>
      </c>
      <c r="V58" s="368" t="s">
        <v>222</v>
      </c>
      <c r="W58" s="368" t="s">
        <v>223</v>
      </c>
      <c r="X58" s="368" t="s">
        <v>224</v>
      </c>
      <c r="Y58" s="368" t="s">
        <v>225</v>
      </c>
      <c r="Z58" s="368" t="s">
        <v>225</v>
      </c>
      <c r="AA58" s="368" t="s">
        <v>225</v>
      </c>
      <c r="AB58" s="376" t="s">
        <v>221</v>
      </c>
      <c r="AC58" s="368" t="s">
        <v>226</v>
      </c>
      <c r="AD58" s="368" t="s">
        <v>227</v>
      </c>
      <c r="AE58" s="368" t="s">
        <v>226</v>
      </c>
      <c r="AF58" s="368" t="s">
        <v>228</v>
      </c>
      <c r="AG58" s="368" t="s">
        <v>228</v>
      </c>
      <c r="AH58" s="368" t="s">
        <v>229</v>
      </c>
      <c r="AI58" s="368" t="s">
        <v>230</v>
      </c>
      <c r="AJ58" s="368" t="s">
        <v>228</v>
      </c>
      <c r="AK58" s="368" t="s">
        <v>226</v>
      </c>
      <c r="AL58" s="368" t="s">
        <v>226</v>
      </c>
      <c r="AM58" s="368" t="s">
        <v>226</v>
      </c>
      <c r="AN58" s="368" t="s">
        <v>217</v>
      </c>
      <c r="AO58" s="368" t="s">
        <v>227</v>
      </c>
      <c r="AP58" s="368" t="s">
        <v>228</v>
      </c>
      <c r="AQ58" s="368" t="s">
        <v>229</v>
      </c>
      <c r="AR58" s="368" t="s">
        <v>228</v>
      </c>
      <c r="AS58" s="368" t="s">
        <v>226</v>
      </c>
      <c r="AT58" s="368" t="s">
        <v>1212</v>
      </c>
      <c r="AU58" s="368" t="s">
        <v>228</v>
      </c>
      <c r="AV58" s="376" t="s">
        <v>221</v>
      </c>
      <c r="AW58" s="376" t="s">
        <v>221</v>
      </c>
      <c r="AX58" s="376" t="s">
        <v>221</v>
      </c>
      <c r="AY58" s="368" t="s">
        <v>231</v>
      </c>
      <c r="AZ58" s="368" t="s">
        <v>231</v>
      </c>
      <c r="BA58" s="376" t="s">
        <v>221</v>
      </c>
      <c r="BB58" s="376" t="s">
        <v>221</v>
      </c>
      <c r="BC58" s="376" t="s">
        <v>221</v>
      </c>
      <c r="BD58" s="376" t="s">
        <v>221</v>
      </c>
      <c r="BE58" s="368" t="s">
        <v>232</v>
      </c>
      <c r="BF58" s="376" t="s">
        <v>221</v>
      </c>
      <c r="BG58" s="376" t="s">
        <v>221</v>
      </c>
      <c r="BH58" s="376" t="s">
        <v>221</v>
      </c>
      <c r="BI58" s="376" t="s">
        <v>221</v>
      </c>
      <c r="BJ58" s="376" t="s">
        <v>221</v>
      </c>
      <c r="BK58" s="376" t="s">
        <v>221</v>
      </c>
      <c r="BL58" s="376" t="s">
        <v>221</v>
      </c>
      <c r="BM58" s="376" t="s">
        <v>221</v>
      </c>
      <c r="BN58" s="376" t="s">
        <v>221</v>
      </c>
      <c r="BO58" s="376" t="s">
        <v>221</v>
      </c>
      <c r="BP58" s="376" t="s">
        <v>221</v>
      </c>
      <c r="BQ58" s="376" t="s">
        <v>221</v>
      </c>
      <c r="BR58" s="376" t="s">
        <v>221</v>
      </c>
      <c r="BS58" s="376" t="s">
        <v>221</v>
      </c>
      <c r="BT58" s="376" t="s">
        <v>221</v>
      </c>
      <c r="BU58" s="376" t="s">
        <v>221</v>
      </c>
      <c r="BV58" s="376" t="s">
        <v>221</v>
      </c>
      <c r="BW58" s="376" t="s">
        <v>221</v>
      </c>
      <c r="BX58" s="376" t="s">
        <v>221</v>
      </c>
      <c r="BY58" s="376" t="s">
        <v>221</v>
      </c>
      <c r="BZ58" s="376" t="s">
        <v>221</v>
      </c>
      <c r="CA58" s="376" t="s">
        <v>221</v>
      </c>
      <c r="CB58" s="376" t="s">
        <v>221</v>
      </c>
      <c r="CC58" s="376" t="s">
        <v>221</v>
      </c>
      <c r="CD58" s="376" t="s">
        <v>221</v>
      </c>
      <c r="CE58" s="376" t="s">
        <v>221</v>
      </c>
    </row>
    <row r="59" spans="1:83" ht="12.65" customHeight="1" x14ac:dyDescent="0.3">
      <c r="A59" s="373" t="s">
        <v>233</v>
      </c>
      <c r="B59" s="366"/>
      <c r="C59" s="371">
        <v>38391</v>
      </c>
      <c r="D59" s="371">
        <v>17344</v>
      </c>
      <c r="E59" s="371">
        <v>23696</v>
      </c>
      <c r="F59" s="371">
        <v>3707</v>
      </c>
      <c r="G59" s="371">
        <v>13490</v>
      </c>
      <c r="H59" s="371"/>
      <c r="I59" s="371"/>
      <c r="J59" s="371"/>
      <c r="K59" s="371"/>
      <c r="L59" s="371"/>
      <c r="M59" s="371"/>
      <c r="N59" s="371"/>
      <c r="O59" s="371">
        <v>1442</v>
      </c>
      <c r="P59" s="185">
        <v>1269010</v>
      </c>
      <c r="Q59" s="185"/>
      <c r="R59" s="342">
        <v>72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>
        <v>121174.14</v>
      </c>
      <c r="AD59" s="185"/>
      <c r="AE59" s="185">
        <v>154518</v>
      </c>
      <c r="AF59" s="185"/>
      <c r="AG59" s="185">
        <v>64568</v>
      </c>
      <c r="AH59" s="185"/>
      <c r="AI59" s="185"/>
      <c r="AJ59" s="185"/>
      <c r="AK59" s="185">
        <v>58701</v>
      </c>
      <c r="AL59" s="185"/>
      <c r="AM59" s="185">
        <v>5611</v>
      </c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322160</v>
      </c>
      <c r="AZ59" s="185"/>
      <c r="BA59" s="248"/>
      <c r="BB59" s="248"/>
      <c r="BC59" s="248"/>
      <c r="BD59" s="248"/>
      <c r="BE59" s="185">
        <v>662039.31999999995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76"/>
      <c r="CE59" s="366"/>
    </row>
    <row r="60" spans="1:83" ht="12.65" customHeight="1" x14ac:dyDescent="0.3">
      <c r="A60" s="377" t="s">
        <v>234</v>
      </c>
      <c r="B60" s="366"/>
      <c r="C60" s="340">
        <v>332.99741228315111</v>
      </c>
      <c r="D60" s="371">
        <v>133.0753986119075</v>
      </c>
      <c r="E60" s="371">
        <v>160.01011847123149</v>
      </c>
      <c r="F60" s="370">
        <v>34.556828077457972</v>
      </c>
      <c r="G60" s="371">
        <v>82.665095194155469</v>
      </c>
      <c r="H60" s="371">
        <v>2.8017308215340093</v>
      </c>
      <c r="I60" s="371">
        <v>0</v>
      </c>
      <c r="J60" s="370">
        <v>0</v>
      </c>
      <c r="K60" s="371">
        <v>0</v>
      </c>
      <c r="L60" s="371">
        <v>0</v>
      </c>
      <c r="M60" s="371">
        <v>0</v>
      </c>
      <c r="N60" s="371">
        <v>0</v>
      </c>
      <c r="O60" s="371">
        <v>53.29073149954921</v>
      </c>
      <c r="P60" s="185">
        <v>77.20738218120448</v>
      </c>
      <c r="Q60" s="185">
        <v>0</v>
      </c>
      <c r="R60" s="185">
        <v>37.183280816824208</v>
      </c>
      <c r="S60" s="185">
        <v>26.767472599072953</v>
      </c>
      <c r="T60" s="185">
        <v>5.551292464992974</v>
      </c>
      <c r="U60" s="185">
        <v>68.203114374218757</v>
      </c>
      <c r="V60" s="185">
        <v>0</v>
      </c>
      <c r="W60" s="185">
        <v>17.768459586607062</v>
      </c>
      <c r="X60" s="185">
        <v>11.243323286131053</v>
      </c>
      <c r="Y60" s="185">
        <v>36.025404104654058</v>
      </c>
      <c r="Z60" s="185">
        <v>6.9665246565799288</v>
      </c>
      <c r="AA60" s="185">
        <v>3.7974328761921328</v>
      </c>
      <c r="AB60" s="185">
        <v>85.256859577362064</v>
      </c>
      <c r="AC60" s="185">
        <v>30.549203420472708</v>
      </c>
      <c r="AD60" s="185">
        <v>0</v>
      </c>
      <c r="AE60" s="185">
        <v>35.676981501962054</v>
      </c>
      <c r="AF60" s="185">
        <v>0</v>
      </c>
      <c r="AG60" s="185">
        <v>221.1295492847768</v>
      </c>
      <c r="AH60" s="185">
        <v>0</v>
      </c>
      <c r="AI60" s="185">
        <v>0</v>
      </c>
      <c r="AJ60" s="185">
        <v>86.399192453917919</v>
      </c>
      <c r="AK60" s="185">
        <v>14.368842463785091</v>
      </c>
      <c r="AL60" s="185">
        <v>0</v>
      </c>
      <c r="AM60" s="185">
        <v>1.0471520546510753</v>
      </c>
      <c r="AN60" s="185">
        <v>0</v>
      </c>
      <c r="AO60" s="185">
        <v>0</v>
      </c>
      <c r="AP60" s="185">
        <v>88.999361631643922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185">
        <v>112.93378080644743</v>
      </c>
      <c r="AW60" s="185">
        <v>43.28067876119443</v>
      </c>
      <c r="AX60" s="185">
        <v>0</v>
      </c>
      <c r="AY60" s="185">
        <v>61.62692122443466</v>
      </c>
      <c r="AZ60" s="185">
        <v>0</v>
      </c>
      <c r="BA60" s="185">
        <v>3.0282527393111982</v>
      </c>
      <c r="BB60" s="185">
        <v>16.909008216861782</v>
      </c>
      <c r="BC60" s="185">
        <v>17.081874655194266</v>
      </c>
      <c r="BD60" s="185">
        <v>23.223084928325605</v>
      </c>
      <c r="BE60" s="185">
        <v>24.155945202170418</v>
      </c>
      <c r="BF60" s="185">
        <v>74.342963003514683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185">
        <v>44.198728761068665</v>
      </c>
      <c r="BM60" s="185">
        <v>0</v>
      </c>
      <c r="BN60" s="185">
        <v>14.85662739522512</v>
      </c>
      <c r="BO60" s="185">
        <v>0</v>
      </c>
      <c r="BP60" s="185">
        <v>0</v>
      </c>
      <c r="BQ60" s="185">
        <v>0</v>
      </c>
      <c r="BR60" s="185">
        <v>0</v>
      </c>
      <c r="BS60" s="185">
        <v>0</v>
      </c>
      <c r="BT60" s="185">
        <v>0</v>
      </c>
      <c r="BU60" s="185">
        <v>0</v>
      </c>
      <c r="BV60" s="185">
        <v>0</v>
      </c>
      <c r="BW60" s="185">
        <v>0.55100547937657463</v>
      </c>
      <c r="BX60" s="185">
        <v>28.110158900258885</v>
      </c>
      <c r="BY60" s="185">
        <v>18.081843833139473</v>
      </c>
      <c r="BZ60" s="185">
        <v>6.2220458895586237</v>
      </c>
      <c r="CA60" s="185">
        <v>0</v>
      </c>
      <c r="CB60" s="185">
        <v>0</v>
      </c>
      <c r="CC60" s="185">
        <v>443.04263350095306</v>
      </c>
      <c r="CD60" s="376" t="s">
        <v>221</v>
      </c>
      <c r="CE60" s="378">
        <f t="shared" ref="CE60:CE70" si="0">SUM(C60:CD60)</f>
        <v>2585.1836975910705</v>
      </c>
    </row>
    <row r="61" spans="1:83" ht="12.65" customHeight="1" x14ac:dyDescent="0.3">
      <c r="A61" s="373" t="s">
        <v>235</v>
      </c>
      <c r="B61" s="366"/>
      <c r="C61" s="371">
        <v>31422423</v>
      </c>
      <c r="D61" s="371">
        <v>12095406.73</v>
      </c>
      <c r="E61" s="371">
        <v>13689656.199999999</v>
      </c>
      <c r="F61" s="185">
        <v>3597930.4</v>
      </c>
      <c r="G61" s="371">
        <v>5998010.2499999991</v>
      </c>
      <c r="H61" s="371">
        <v>367624.20999999996</v>
      </c>
      <c r="I61" s="185">
        <v>0</v>
      </c>
      <c r="J61" s="185">
        <v>0</v>
      </c>
      <c r="K61" s="185">
        <v>0</v>
      </c>
      <c r="L61" s="185">
        <v>0</v>
      </c>
      <c r="M61" s="371">
        <v>0</v>
      </c>
      <c r="N61" s="371">
        <v>0</v>
      </c>
      <c r="O61" s="371">
        <v>6490363.3799999999</v>
      </c>
      <c r="P61" s="185">
        <v>6965363.290000001</v>
      </c>
      <c r="Q61" s="185">
        <v>0</v>
      </c>
      <c r="R61" s="185">
        <v>3973474.68</v>
      </c>
      <c r="S61" s="185">
        <v>1828784.9200000002</v>
      </c>
      <c r="T61" s="185">
        <v>599686.46</v>
      </c>
      <c r="U61" s="185">
        <v>4221708.84</v>
      </c>
      <c r="V61" s="185">
        <v>0</v>
      </c>
      <c r="W61" s="185">
        <v>1925871.5799999998</v>
      </c>
      <c r="X61" s="185">
        <v>1202268.7600000002</v>
      </c>
      <c r="Y61" s="185">
        <v>3604647.4699999997</v>
      </c>
      <c r="Z61" s="185">
        <v>718937</v>
      </c>
      <c r="AA61" s="185">
        <v>386641.33000000007</v>
      </c>
      <c r="AB61" s="185">
        <v>9099233.629999999</v>
      </c>
      <c r="AC61" s="185">
        <v>2750055.1799999992</v>
      </c>
      <c r="AD61" s="185">
        <v>0</v>
      </c>
      <c r="AE61" s="185">
        <v>2981174.89</v>
      </c>
      <c r="AF61" s="185">
        <v>0</v>
      </c>
      <c r="AG61" s="185">
        <v>20712806.690000001</v>
      </c>
      <c r="AH61" s="185">
        <v>0</v>
      </c>
      <c r="AI61" s="185">
        <v>0</v>
      </c>
      <c r="AJ61" s="185">
        <v>12987957.380000001</v>
      </c>
      <c r="AK61" s="185">
        <v>1337279.0799999998</v>
      </c>
      <c r="AL61" s="185">
        <v>0</v>
      </c>
      <c r="AM61" s="185">
        <v>99736.670000000013</v>
      </c>
      <c r="AN61" s="185">
        <v>0</v>
      </c>
      <c r="AO61" s="185">
        <v>0</v>
      </c>
      <c r="AP61" s="185">
        <v>15007407.000000002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14344648.170000002</v>
      </c>
      <c r="AW61" s="185">
        <v>4115369.6</v>
      </c>
      <c r="AX61" s="185">
        <v>0</v>
      </c>
      <c r="AY61" s="185">
        <v>3115440.9</v>
      </c>
      <c r="AZ61" s="185">
        <v>0</v>
      </c>
      <c r="BA61" s="185">
        <v>128177.89999999998</v>
      </c>
      <c r="BB61" s="185">
        <v>1737944.0799999998</v>
      </c>
      <c r="BC61" s="185">
        <v>712190.12999999989</v>
      </c>
      <c r="BD61" s="185">
        <v>1016489.1699999999</v>
      </c>
      <c r="BE61" s="185">
        <v>2281073.7000000002</v>
      </c>
      <c r="BF61" s="185">
        <v>3133311.5699999994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2255730.4700000002</v>
      </c>
      <c r="BM61" s="185">
        <v>0</v>
      </c>
      <c r="BN61" s="185">
        <v>3049858.03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170680.59</v>
      </c>
      <c r="BX61" s="185">
        <v>2863513.57</v>
      </c>
      <c r="BY61" s="185">
        <v>2786407.46</v>
      </c>
      <c r="BZ61" s="185">
        <v>601780.88000000012</v>
      </c>
      <c r="CA61" s="185">
        <v>0</v>
      </c>
      <c r="CB61" s="185">
        <v>0</v>
      </c>
      <c r="CC61" s="185">
        <v>39493077.289999999</v>
      </c>
      <c r="CD61" s="376" t="s">
        <v>221</v>
      </c>
      <c r="CE61" s="366">
        <f t="shared" si="0"/>
        <v>245870142.52999997</v>
      </c>
    </row>
    <row r="62" spans="1:83" ht="12.65" customHeight="1" x14ac:dyDescent="0.3">
      <c r="A62" s="373" t="s">
        <v>3</v>
      </c>
      <c r="B62" s="366"/>
      <c r="C62" s="366">
        <f t="shared" ref="C62:BN62" si="1">ROUND(C47+C48,0)</f>
        <v>6254359</v>
      </c>
      <c r="D62" s="366">
        <f t="shared" si="1"/>
        <v>2639499</v>
      </c>
      <c r="E62" s="366">
        <f t="shared" si="1"/>
        <v>3039283</v>
      </c>
      <c r="F62" s="366">
        <f t="shared" si="1"/>
        <v>795461</v>
      </c>
      <c r="G62" s="366">
        <f t="shared" si="1"/>
        <v>1753360</v>
      </c>
      <c r="H62" s="366">
        <f t="shared" si="1"/>
        <v>71313</v>
      </c>
      <c r="I62" s="366">
        <f t="shared" si="1"/>
        <v>0</v>
      </c>
      <c r="J62" s="366">
        <f>ROUND(J47+J48,0)</f>
        <v>0</v>
      </c>
      <c r="K62" s="366">
        <f t="shared" si="1"/>
        <v>0</v>
      </c>
      <c r="L62" s="366">
        <f t="shared" si="1"/>
        <v>0</v>
      </c>
      <c r="M62" s="366">
        <f t="shared" si="1"/>
        <v>0</v>
      </c>
      <c r="N62" s="366">
        <f t="shared" si="1"/>
        <v>0</v>
      </c>
      <c r="O62" s="366">
        <f t="shared" si="1"/>
        <v>1238878</v>
      </c>
      <c r="P62" s="366">
        <f t="shared" si="1"/>
        <v>1626600</v>
      </c>
      <c r="Q62" s="366">
        <f t="shared" si="1"/>
        <v>0</v>
      </c>
      <c r="R62" s="366">
        <f t="shared" si="1"/>
        <v>866359</v>
      </c>
      <c r="S62" s="366">
        <f t="shared" si="1"/>
        <v>476903</v>
      </c>
      <c r="T62" s="366">
        <f t="shared" si="1"/>
        <v>134219</v>
      </c>
      <c r="U62" s="366">
        <f t="shared" si="1"/>
        <v>1413734</v>
      </c>
      <c r="V62" s="366">
        <f t="shared" si="1"/>
        <v>0</v>
      </c>
      <c r="W62" s="366">
        <f t="shared" si="1"/>
        <v>413602</v>
      </c>
      <c r="X62" s="366">
        <f t="shared" si="1"/>
        <v>267433</v>
      </c>
      <c r="Y62" s="366">
        <f t="shared" si="1"/>
        <v>833994</v>
      </c>
      <c r="Z62" s="366">
        <f t="shared" si="1"/>
        <v>168423</v>
      </c>
      <c r="AA62" s="366">
        <f t="shared" si="1"/>
        <v>88072</v>
      </c>
      <c r="AB62" s="366">
        <f t="shared" si="1"/>
        <v>2032063</v>
      </c>
      <c r="AC62" s="366">
        <f t="shared" si="1"/>
        <v>700220</v>
      </c>
      <c r="AD62" s="366">
        <f t="shared" si="1"/>
        <v>0</v>
      </c>
      <c r="AE62" s="366">
        <f t="shared" si="1"/>
        <v>796563</v>
      </c>
      <c r="AF62" s="366">
        <f t="shared" si="1"/>
        <v>0</v>
      </c>
      <c r="AG62" s="366">
        <f t="shared" si="1"/>
        <v>4247620</v>
      </c>
      <c r="AH62" s="366">
        <f t="shared" si="1"/>
        <v>0</v>
      </c>
      <c r="AI62" s="366">
        <f t="shared" si="1"/>
        <v>0</v>
      </c>
      <c r="AJ62" s="366">
        <f t="shared" si="1"/>
        <v>2160581</v>
      </c>
      <c r="AK62" s="366">
        <f t="shared" si="1"/>
        <v>330061</v>
      </c>
      <c r="AL62" s="366">
        <f t="shared" si="1"/>
        <v>0</v>
      </c>
      <c r="AM62" s="366">
        <f t="shared" si="1"/>
        <v>24721</v>
      </c>
      <c r="AN62" s="366">
        <f t="shared" si="1"/>
        <v>0</v>
      </c>
      <c r="AO62" s="366">
        <f t="shared" si="1"/>
        <v>0</v>
      </c>
      <c r="AP62" s="366">
        <f t="shared" si="1"/>
        <v>2263817</v>
      </c>
      <c r="AQ62" s="366">
        <f t="shared" si="1"/>
        <v>0</v>
      </c>
      <c r="AR62" s="366">
        <f t="shared" si="1"/>
        <v>0</v>
      </c>
      <c r="AS62" s="366">
        <f t="shared" si="1"/>
        <v>0</v>
      </c>
      <c r="AT62" s="366">
        <f t="shared" si="1"/>
        <v>0</v>
      </c>
      <c r="AU62" s="366">
        <f t="shared" si="1"/>
        <v>0</v>
      </c>
      <c r="AV62" s="366">
        <f t="shared" si="1"/>
        <v>2696529</v>
      </c>
      <c r="AW62" s="366">
        <f t="shared" si="1"/>
        <v>1026396</v>
      </c>
      <c r="AX62" s="366">
        <f t="shared" si="1"/>
        <v>0</v>
      </c>
      <c r="AY62" s="366">
        <f>ROUND(AY47+AY48,0)</f>
        <v>1224636</v>
      </c>
      <c r="AZ62" s="366">
        <f>ROUND(AZ47+AZ48,0)</f>
        <v>0</v>
      </c>
      <c r="BA62" s="366">
        <f>ROUND(BA47+BA48,0)</f>
        <v>58331</v>
      </c>
      <c r="BB62" s="366">
        <f t="shared" si="1"/>
        <v>403620</v>
      </c>
      <c r="BC62" s="366">
        <f t="shared" si="1"/>
        <v>329611</v>
      </c>
      <c r="BD62" s="366">
        <f t="shared" si="1"/>
        <v>427592</v>
      </c>
      <c r="BE62" s="366">
        <f t="shared" si="1"/>
        <v>563624</v>
      </c>
      <c r="BF62" s="366">
        <f t="shared" si="1"/>
        <v>1429619</v>
      </c>
      <c r="BG62" s="366">
        <f t="shared" si="1"/>
        <v>0</v>
      </c>
      <c r="BH62" s="366">
        <f t="shared" si="1"/>
        <v>0</v>
      </c>
      <c r="BI62" s="366">
        <f t="shared" si="1"/>
        <v>0</v>
      </c>
      <c r="BJ62" s="366">
        <f t="shared" si="1"/>
        <v>0</v>
      </c>
      <c r="BK62" s="366">
        <f t="shared" si="1"/>
        <v>0</v>
      </c>
      <c r="BL62" s="366">
        <f t="shared" si="1"/>
        <v>876759</v>
      </c>
      <c r="BM62" s="366">
        <f t="shared" si="1"/>
        <v>0</v>
      </c>
      <c r="BN62" s="366">
        <f t="shared" si="1"/>
        <v>689125</v>
      </c>
      <c r="BO62" s="366">
        <f t="shared" ref="BO62:CC62" si="2">ROUND(BO47+BO48,0)</f>
        <v>0</v>
      </c>
      <c r="BP62" s="366">
        <f t="shared" si="2"/>
        <v>0</v>
      </c>
      <c r="BQ62" s="366">
        <f t="shared" si="2"/>
        <v>0</v>
      </c>
      <c r="BR62" s="366">
        <f t="shared" si="2"/>
        <v>0</v>
      </c>
      <c r="BS62" s="366">
        <f t="shared" si="2"/>
        <v>0</v>
      </c>
      <c r="BT62" s="366">
        <f t="shared" si="2"/>
        <v>0</v>
      </c>
      <c r="BU62" s="366">
        <f t="shared" si="2"/>
        <v>0</v>
      </c>
      <c r="BV62" s="366">
        <f t="shared" si="2"/>
        <v>0</v>
      </c>
      <c r="BW62" s="366">
        <f t="shared" si="2"/>
        <v>17956</v>
      </c>
      <c r="BX62" s="366">
        <f t="shared" si="2"/>
        <v>665930</v>
      </c>
      <c r="BY62" s="366">
        <f t="shared" si="2"/>
        <v>496964</v>
      </c>
      <c r="BZ62" s="366">
        <f t="shared" si="2"/>
        <v>125461</v>
      </c>
      <c r="CA62" s="366">
        <f t="shared" si="2"/>
        <v>0</v>
      </c>
      <c r="CB62" s="366">
        <f t="shared" si="2"/>
        <v>0</v>
      </c>
      <c r="CC62" s="366">
        <f t="shared" si="2"/>
        <v>9728829</v>
      </c>
      <c r="CD62" s="376" t="s">
        <v>221</v>
      </c>
      <c r="CE62" s="366">
        <f t="shared" si="0"/>
        <v>55398120</v>
      </c>
    </row>
    <row r="63" spans="1:83" ht="12.65" customHeight="1" x14ac:dyDescent="0.3">
      <c r="A63" s="373" t="s">
        <v>236</v>
      </c>
      <c r="B63" s="366"/>
      <c r="C63" s="371">
        <v>0</v>
      </c>
      <c r="D63" s="371">
        <v>519675.00000000006</v>
      </c>
      <c r="E63" s="371">
        <v>0</v>
      </c>
      <c r="F63" s="185">
        <v>0</v>
      </c>
      <c r="G63" s="371">
        <v>0</v>
      </c>
      <c r="H63" s="371">
        <v>0</v>
      </c>
      <c r="I63" s="185">
        <v>0</v>
      </c>
      <c r="J63" s="185">
        <v>0</v>
      </c>
      <c r="K63" s="185">
        <v>0</v>
      </c>
      <c r="L63" s="185">
        <v>0</v>
      </c>
      <c r="M63" s="371">
        <v>0</v>
      </c>
      <c r="N63" s="371">
        <v>0</v>
      </c>
      <c r="O63" s="371">
        <v>0</v>
      </c>
      <c r="P63" s="185">
        <v>357067.93000000005</v>
      </c>
      <c r="Q63" s="185">
        <v>0</v>
      </c>
      <c r="R63" s="185">
        <v>2481539.96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4350461.45</v>
      </c>
      <c r="AH63" s="185">
        <v>0</v>
      </c>
      <c r="AI63" s="185">
        <v>0</v>
      </c>
      <c r="AJ63" s="185">
        <v>385.8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2766193.6999999993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29182.33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4772.92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836446.2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10330075.779999999</v>
      </c>
      <c r="CD63" s="376" t="s">
        <v>221</v>
      </c>
      <c r="CE63" s="366">
        <f t="shared" si="0"/>
        <v>21675801.07</v>
      </c>
    </row>
    <row r="64" spans="1:83" ht="12.65" customHeight="1" x14ac:dyDescent="0.3">
      <c r="A64" s="373" t="s">
        <v>237</v>
      </c>
      <c r="B64" s="366"/>
      <c r="C64" s="371">
        <v>3852077.8600000003</v>
      </c>
      <c r="D64" s="371">
        <v>1072327.58</v>
      </c>
      <c r="E64" s="185">
        <v>1373839.15</v>
      </c>
      <c r="F64" s="185">
        <v>209647.48</v>
      </c>
      <c r="G64" s="371">
        <v>414714.32</v>
      </c>
      <c r="H64" s="371">
        <v>11687.14</v>
      </c>
      <c r="I64" s="185">
        <v>0</v>
      </c>
      <c r="J64" s="185">
        <v>0</v>
      </c>
      <c r="K64" s="185">
        <v>0</v>
      </c>
      <c r="L64" s="185">
        <v>0</v>
      </c>
      <c r="M64" s="371">
        <v>0</v>
      </c>
      <c r="N64" s="371">
        <v>0</v>
      </c>
      <c r="O64" s="371">
        <v>819356.99</v>
      </c>
      <c r="P64" s="185">
        <v>20570994.129999999</v>
      </c>
      <c r="Q64" s="185">
        <v>0</v>
      </c>
      <c r="R64" s="185">
        <v>1268416.5</v>
      </c>
      <c r="S64" s="185">
        <v>516604.71</v>
      </c>
      <c r="T64" s="185">
        <v>473580.27</v>
      </c>
      <c r="U64" s="185">
        <v>3902172.97</v>
      </c>
      <c r="V64" s="185">
        <v>0</v>
      </c>
      <c r="W64" s="185">
        <v>243953.77</v>
      </c>
      <c r="X64" s="185">
        <v>443466.29999999993</v>
      </c>
      <c r="Y64" s="185">
        <v>2485450.7400000002</v>
      </c>
      <c r="Z64" s="185">
        <v>1304120.58</v>
      </c>
      <c r="AA64" s="185">
        <v>371036.25</v>
      </c>
      <c r="AB64" s="185">
        <v>13780715.260000002</v>
      </c>
      <c r="AC64" s="185">
        <v>557980.24</v>
      </c>
      <c r="AD64" s="185">
        <v>24371.74</v>
      </c>
      <c r="AE64" s="185">
        <v>49936.7</v>
      </c>
      <c r="AF64" s="185">
        <v>0</v>
      </c>
      <c r="AG64" s="185">
        <v>4887715.91</v>
      </c>
      <c r="AH64" s="185">
        <v>0</v>
      </c>
      <c r="AI64" s="185">
        <v>0</v>
      </c>
      <c r="AJ64" s="185">
        <v>1432077.7200000002</v>
      </c>
      <c r="AK64" s="185">
        <v>29477.49</v>
      </c>
      <c r="AL64" s="185">
        <v>0</v>
      </c>
      <c r="AM64" s="185">
        <v>131.78</v>
      </c>
      <c r="AN64" s="185">
        <v>0</v>
      </c>
      <c r="AO64" s="185">
        <v>0</v>
      </c>
      <c r="AP64" s="185">
        <v>1629500.97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652329.14</v>
      </c>
      <c r="AW64" s="185">
        <v>23838.2</v>
      </c>
      <c r="AX64" s="185">
        <v>0</v>
      </c>
      <c r="AY64" s="185">
        <v>1180967.4099999999</v>
      </c>
      <c r="AZ64" s="185">
        <v>0</v>
      </c>
      <c r="BA64" s="185">
        <v>4.58</v>
      </c>
      <c r="BB64" s="185">
        <v>1065.19</v>
      </c>
      <c r="BC64" s="185">
        <v>23347.200000000001</v>
      </c>
      <c r="BD64" s="185">
        <v>131056.68999999999</v>
      </c>
      <c r="BE64" s="185">
        <v>44718.590000000011</v>
      </c>
      <c r="BF64" s="185">
        <v>395677.02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18470.939999999999</v>
      </c>
      <c r="BM64" s="185">
        <v>0</v>
      </c>
      <c r="BN64" s="185">
        <v>81976.44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57111.580000000009</v>
      </c>
      <c r="BX64" s="185">
        <v>6822.99</v>
      </c>
      <c r="BY64" s="185">
        <v>24591.279999999999</v>
      </c>
      <c r="BZ64" s="185">
        <v>6068.39</v>
      </c>
      <c r="CA64" s="185">
        <v>0</v>
      </c>
      <c r="CB64" s="185">
        <v>0</v>
      </c>
      <c r="CC64" s="185">
        <v>477957.72999999981</v>
      </c>
      <c r="CD64" s="376" t="s">
        <v>221</v>
      </c>
      <c r="CE64" s="366">
        <f t="shared" si="0"/>
        <v>64851357.920000002</v>
      </c>
    </row>
    <row r="65" spans="1:84" ht="12.65" customHeight="1" x14ac:dyDescent="0.3">
      <c r="A65" s="373" t="s">
        <v>238</v>
      </c>
      <c r="B65" s="366"/>
      <c r="C65" s="371">
        <v>236377.84</v>
      </c>
      <c r="D65" s="371">
        <v>109415.88</v>
      </c>
      <c r="E65" s="371">
        <v>164320.25999999998</v>
      </c>
      <c r="F65" s="371">
        <v>39746.85</v>
      </c>
      <c r="G65" s="371">
        <v>55859.290000000008</v>
      </c>
      <c r="H65" s="371">
        <v>23700.28</v>
      </c>
      <c r="I65" s="185">
        <v>0</v>
      </c>
      <c r="J65" s="371">
        <v>0</v>
      </c>
      <c r="K65" s="185">
        <v>0</v>
      </c>
      <c r="L65" s="185">
        <v>0</v>
      </c>
      <c r="M65" s="371">
        <v>0</v>
      </c>
      <c r="N65" s="371">
        <v>0</v>
      </c>
      <c r="O65" s="371">
        <v>51953.98000000001</v>
      </c>
      <c r="P65" s="185">
        <v>125573.81</v>
      </c>
      <c r="Q65" s="185">
        <v>0</v>
      </c>
      <c r="R65" s="185">
        <v>41667.949999999997</v>
      </c>
      <c r="S65" s="185">
        <v>16394.64</v>
      </c>
      <c r="T65" s="185">
        <v>2955.02</v>
      </c>
      <c r="U65" s="185">
        <v>19320.04</v>
      </c>
      <c r="V65" s="185">
        <v>542.70000000000016</v>
      </c>
      <c r="W65" s="185">
        <v>25656.14</v>
      </c>
      <c r="X65" s="185">
        <v>5412.2800000000007</v>
      </c>
      <c r="Y65" s="185">
        <v>25466.59</v>
      </c>
      <c r="Z65" s="185">
        <v>4137.21</v>
      </c>
      <c r="AA65" s="185">
        <v>11530.74</v>
      </c>
      <c r="AB65" s="185">
        <v>61319.839999999997</v>
      </c>
      <c r="AC65" s="185">
        <v>2767.9</v>
      </c>
      <c r="AD65" s="185">
        <v>457.95</v>
      </c>
      <c r="AE65" s="185">
        <v>22206.7</v>
      </c>
      <c r="AF65" s="185">
        <v>0</v>
      </c>
      <c r="AG65" s="185">
        <v>245074.36</v>
      </c>
      <c r="AH65" s="185">
        <v>0</v>
      </c>
      <c r="AI65" s="185">
        <v>0</v>
      </c>
      <c r="AJ65" s="185">
        <v>84459.1</v>
      </c>
      <c r="AK65" s="185">
        <v>11220.39</v>
      </c>
      <c r="AL65" s="185">
        <v>0</v>
      </c>
      <c r="AM65" s="185">
        <v>1458.59</v>
      </c>
      <c r="AN65" s="185">
        <v>0</v>
      </c>
      <c r="AO65" s="185">
        <v>0</v>
      </c>
      <c r="AP65" s="185">
        <v>29661.68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82420.55</v>
      </c>
      <c r="AW65" s="185">
        <v>4594.0199999999986</v>
      </c>
      <c r="AX65" s="185">
        <v>0</v>
      </c>
      <c r="AY65" s="185">
        <v>42330.47</v>
      </c>
      <c r="AZ65" s="185">
        <v>0</v>
      </c>
      <c r="BA65" s="185">
        <v>7344.5599999999986</v>
      </c>
      <c r="BB65" s="185">
        <v>7874.65</v>
      </c>
      <c r="BC65" s="185">
        <v>8200.82</v>
      </c>
      <c r="BD65" s="185">
        <v>25977.63</v>
      </c>
      <c r="BE65" s="185">
        <v>354433.9</v>
      </c>
      <c r="BF65" s="185">
        <v>29606.73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12404.590000000002</v>
      </c>
      <c r="BM65" s="185">
        <v>0</v>
      </c>
      <c r="BN65" s="185">
        <v>14881.96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6262.97</v>
      </c>
      <c r="BX65" s="185">
        <v>22524.58</v>
      </c>
      <c r="BY65" s="185">
        <v>7584.7599999999993</v>
      </c>
      <c r="BZ65" s="185">
        <v>0</v>
      </c>
      <c r="CA65" s="185">
        <v>0</v>
      </c>
      <c r="CB65" s="185">
        <v>0</v>
      </c>
      <c r="CC65" s="185">
        <v>47912.639999999999</v>
      </c>
      <c r="CD65" s="376" t="s">
        <v>221</v>
      </c>
      <c r="CE65" s="366">
        <f t="shared" si="0"/>
        <v>2093012.8399999999</v>
      </c>
    </row>
    <row r="66" spans="1:84" ht="12.65" customHeight="1" x14ac:dyDescent="0.3">
      <c r="A66" s="373" t="s">
        <v>239</v>
      </c>
      <c r="B66" s="366"/>
      <c r="C66" s="371">
        <v>810956.86</v>
      </c>
      <c r="D66" s="371">
        <v>221283.54</v>
      </c>
      <c r="E66" s="371">
        <v>291001.17</v>
      </c>
      <c r="F66" s="371">
        <v>304357.84000000003</v>
      </c>
      <c r="G66" s="371">
        <v>70602.679999999993</v>
      </c>
      <c r="H66" s="371">
        <v>83.96</v>
      </c>
      <c r="I66" s="371">
        <v>0</v>
      </c>
      <c r="J66" s="371">
        <v>0</v>
      </c>
      <c r="K66" s="185">
        <v>0</v>
      </c>
      <c r="L66" s="185">
        <v>0</v>
      </c>
      <c r="M66" s="371">
        <v>0</v>
      </c>
      <c r="N66" s="371">
        <v>0</v>
      </c>
      <c r="O66" s="185">
        <v>93709.05</v>
      </c>
      <c r="P66" s="185">
        <v>1429791.17</v>
      </c>
      <c r="Q66" s="185">
        <v>0</v>
      </c>
      <c r="R66" s="185">
        <v>102633.65</v>
      </c>
      <c r="S66" s="371">
        <v>29365.03</v>
      </c>
      <c r="T66" s="371">
        <v>10754</v>
      </c>
      <c r="U66" s="185">
        <v>953273.36</v>
      </c>
      <c r="V66" s="185">
        <v>0</v>
      </c>
      <c r="W66" s="185">
        <v>843915.01</v>
      </c>
      <c r="X66" s="185">
        <v>37299.5</v>
      </c>
      <c r="Y66" s="185">
        <v>97405</v>
      </c>
      <c r="Z66" s="185">
        <v>38393.980000000003</v>
      </c>
      <c r="AA66" s="185">
        <v>12089.63</v>
      </c>
      <c r="AB66" s="185">
        <v>324046.69</v>
      </c>
      <c r="AC66" s="185">
        <v>60636.7</v>
      </c>
      <c r="AD66" s="185">
        <v>2667272.88</v>
      </c>
      <c r="AE66" s="185">
        <v>6094.94</v>
      </c>
      <c r="AF66" s="185">
        <v>0</v>
      </c>
      <c r="AG66" s="185">
        <v>2563904.2599999998</v>
      </c>
      <c r="AH66" s="185">
        <v>19726.03</v>
      </c>
      <c r="AI66" s="185">
        <v>0</v>
      </c>
      <c r="AJ66" s="185">
        <v>59935.68</v>
      </c>
      <c r="AK66" s="185">
        <v>15389.66</v>
      </c>
      <c r="AL66" s="185">
        <v>0</v>
      </c>
      <c r="AM66" s="185">
        <v>0</v>
      </c>
      <c r="AN66" s="185">
        <v>0</v>
      </c>
      <c r="AO66" s="185">
        <v>0</v>
      </c>
      <c r="AP66" s="185">
        <v>108906.78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295563.39</v>
      </c>
      <c r="AW66" s="185">
        <v>4953.1099999999997</v>
      </c>
      <c r="AX66" s="185">
        <v>0</v>
      </c>
      <c r="AY66" s="185">
        <v>414813.33</v>
      </c>
      <c r="AZ66" s="185">
        <v>0</v>
      </c>
      <c r="BA66" s="185">
        <v>213670.51</v>
      </c>
      <c r="BB66" s="185">
        <v>0</v>
      </c>
      <c r="BC66" s="185">
        <v>4257.46</v>
      </c>
      <c r="BD66" s="185">
        <v>8119.24</v>
      </c>
      <c r="BE66" s="185">
        <v>1467720.74</v>
      </c>
      <c r="BF66" s="185">
        <v>671544.88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816.46</v>
      </c>
      <c r="BM66" s="185">
        <v>0</v>
      </c>
      <c r="BN66" s="185">
        <v>124875.69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170873.49</v>
      </c>
      <c r="BX66" s="185">
        <v>119102.84</v>
      </c>
      <c r="BY66" s="185">
        <v>71685.740000000005</v>
      </c>
      <c r="BZ66" s="185">
        <v>170.63</v>
      </c>
      <c r="CA66" s="185">
        <v>0</v>
      </c>
      <c r="CB66" s="185">
        <v>0</v>
      </c>
      <c r="CC66" s="185">
        <v>64309655.209999993</v>
      </c>
      <c r="CD66" s="376" t="s">
        <v>221</v>
      </c>
      <c r="CE66" s="366">
        <f t="shared" si="0"/>
        <v>79050651.769999996</v>
      </c>
    </row>
    <row r="67" spans="1:84" ht="12.65" customHeight="1" x14ac:dyDescent="0.3">
      <c r="A67" s="373" t="s">
        <v>6</v>
      </c>
      <c r="B67" s="366"/>
      <c r="C67" s="366">
        <f>ROUND(C51+C52,0)</f>
        <v>3086517</v>
      </c>
      <c r="D67" s="366">
        <f>ROUND(D51+D52,0)</f>
        <v>1273233</v>
      </c>
      <c r="E67" s="366">
        <f t="shared" ref="E67:BP67" si="3">ROUND(E51+E52,0)</f>
        <v>2033517</v>
      </c>
      <c r="F67" s="366">
        <f t="shared" si="3"/>
        <v>455115</v>
      </c>
      <c r="G67" s="366">
        <f t="shared" si="3"/>
        <v>607491</v>
      </c>
      <c r="H67" s="366">
        <f t="shared" si="3"/>
        <v>10450</v>
      </c>
      <c r="I67" s="366">
        <f t="shared" si="3"/>
        <v>0</v>
      </c>
      <c r="J67" s="366">
        <f>ROUND(J51+J52,0)</f>
        <v>0</v>
      </c>
      <c r="K67" s="366">
        <f t="shared" si="3"/>
        <v>0</v>
      </c>
      <c r="L67" s="366">
        <f t="shared" si="3"/>
        <v>0</v>
      </c>
      <c r="M67" s="366">
        <f t="shared" si="3"/>
        <v>0</v>
      </c>
      <c r="N67" s="366">
        <f t="shared" si="3"/>
        <v>0</v>
      </c>
      <c r="O67" s="366">
        <f t="shared" si="3"/>
        <v>569232</v>
      </c>
      <c r="P67" s="366">
        <f t="shared" si="3"/>
        <v>2429251</v>
      </c>
      <c r="Q67" s="366">
        <f t="shared" si="3"/>
        <v>0</v>
      </c>
      <c r="R67" s="366">
        <f t="shared" si="3"/>
        <v>699564</v>
      </c>
      <c r="S67" s="366">
        <f t="shared" si="3"/>
        <v>186687</v>
      </c>
      <c r="T67" s="366">
        <f t="shared" si="3"/>
        <v>20746</v>
      </c>
      <c r="U67" s="366">
        <f t="shared" si="3"/>
        <v>278099</v>
      </c>
      <c r="V67" s="366">
        <f t="shared" si="3"/>
        <v>6362</v>
      </c>
      <c r="W67" s="366">
        <f t="shared" si="3"/>
        <v>149306</v>
      </c>
      <c r="X67" s="366">
        <f t="shared" si="3"/>
        <v>203427</v>
      </c>
      <c r="Y67" s="366">
        <f t="shared" si="3"/>
        <v>337575</v>
      </c>
      <c r="Z67" s="366">
        <f t="shared" si="3"/>
        <v>320416</v>
      </c>
      <c r="AA67" s="366">
        <f t="shared" si="3"/>
        <v>132294</v>
      </c>
      <c r="AB67" s="366">
        <f t="shared" si="3"/>
        <v>750826</v>
      </c>
      <c r="AC67" s="366">
        <f t="shared" si="3"/>
        <v>262864</v>
      </c>
      <c r="AD67" s="366">
        <f t="shared" si="3"/>
        <v>4923</v>
      </c>
      <c r="AE67" s="366">
        <f t="shared" si="3"/>
        <v>306968</v>
      </c>
      <c r="AF67" s="366">
        <f t="shared" si="3"/>
        <v>0</v>
      </c>
      <c r="AG67" s="366">
        <f t="shared" si="3"/>
        <v>2350828</v>
      </c>
      <c r="AH67" s="366">
        <f t="shared" si="3"/>
        <v>0</v>
      </c>
      <c r="AI67" s="366">
        <f t="shared" si="3"/>
        <v>0</v>
      </c>
      <c r="AJ67" s="366">
        <f t="shared" si="3"/>
        <v>516701</v>
      </c>
      <c r="AK67" s="366">
        <f t="shared" si="3"/>
        <v>125406</v>
      </c>
      <c r="AL67" s="366">
        <f t="shared" si="3"/>
        <v>0</v>
      </c>
      <c r="AM67" s="366">
        <f t="shared" si="3"/>
        <v>15896</v>
      </c>
      <c r="AN67" s="366">
        <f t="shared" si="3"/>
        <v>0</v>
      </c>
      <c r="AO67" s="366">
        <f t="shared" si="3"/>
        <v>0</v>
      </c>
      <c r="AP67" s="366">
        <f t="shared" si="3"/>
        <v>468754</v>
      </c>
      <c r="AQ67" s="366">
        <f t="shared" si="3"/>
        <v>0</v>
      </c>
      <c r="AR67" s="366">
        <f t="shared" si="3"/>
        <v>0</v>
      </c>
      <c r="AS67" s="366">
        <f t="shared" si="3"/>
        <v>0</v>
      </c>
      <c r="AT67" s="366">
        <f t="shared" si="3"/>
        <v>0</v>
      </c>
      <c r="AU67" s="366">
        <f t="shared" si="3"/>
        <v>0</v>
      </c>
      <c r="AV67" s="366">
        <f t="shared" si="3"/>
        <v>986807</v>
      </c>
      <c r="AW67" s="366">
        <f t="shared" si="3"/>
        <v>236</v>
      </c>
      <c r="AX67" s="366">
        <f t="shared" si="3"/>
        <v>0</v>
      </c>
      <c r="AY67" s="366">
        <f t="shared" si="3"/>
        <v>474405</v>
      </c>
      <c r="AZ67" s="366">
        <f>ROUND(AZ51+AZ52,0)</f>
        <v>0</v>
      </c>
      <c r="BA67" s="366">
        <f>ROUND(BA51+BA52,0)</f>
        <v>80932</v>
      </c>
      <c r="BB67" s="366">
        <f t="shared" si="3"/>
        <v>18084</v>
      </c>
      <c r="BC67" s="366">
        <f t="shared" si="3"/>
        <v>46135</v>
      </c>
      <c r="BD67" s="366">
        <f t="shared" si="3"/>
        <v>284304</v>
      </c>
      <c r="BE67" s="366">
        <f t="shared" si="3"/>
        <v>5074469</v>
      </c>
      <c r="BF67" s="366">
        <f t="shared" si="3"/>
        <v>192771</v>
      </c>
      <c r="BG67" s="366">
        <f t="shared" si="3"/>
        <v>0</v>
      </c>
      <c r="BH67" s="366">
        <f t="shared" si="3"/>
        <v>0</v>
      </c>
      <c r="BI67" s="366">
        <f t="shared" si="3"/>
        <v>0</v>
      </c>
      <c r="BJ67" s="366">
        <f t="shared" si="3"/>
        <v>0</v>
      </c>
      <c r="BK67" s="366">
        <f t="shared" si="3"/>
        <v>0</v>
      </c>
      <c r="BL67" s="366">
        <f t="shared" si="3"/>
        <v>140113</v>
      </c>
      <c r="BM67" s="366">
        <f t="shared" si="3"/>
        <v>0</v>
      </c>
      <c r="BN67" s="366">
        <f t="shared" si="3"/>
        <v>468657</v>
      </c>
      <c r="BO67" s="366">
        <f t="shared" si="3"/>
        <v>0</v>
      </c>
      <c r="BP67" s="366">
        <f t="shared" si="3"/>
        <v>0</v>
      </c>
      <c r="BQ67" s="366">
        <f t="shared" ref="BQ67:CC67" si="4">ROUND(BQ51+BQ52,0)</f>
        <v>0</v>
      </c>
      <c r="BR67" s="366">
        <f t="shared" si="4"/>
        <v>0</v>
      </c>
      <c r="BS67" s="366">
        <f t="shared" si="4"/>
        <v>0</v>
      </c>
      <c r="BT67" s="366">
        <f t="shared" si="4"/>
        <v>0</v>
      </c>
      <c r="BU67" s="366">
        <f t="shared" si="4"/>
        <v>0</v>
      </c>
      <c r="BV67" s="366">
        <f t="shared" si="4"/>
        <v>0</v>
      </c>
      <c r="BW67" s="366">
        <f t="shared" si="4"/>
        <v>62204</v>
      </c>
      <c r="BX67" s="366">
        <f t="shared" si="4"/>
        <v>48906</v>
      </c>
      <c r="BY67" s="366">
        <f t="shared" si="4"/>
        <v>161702</v>
      </c>
      <c r="BZ67" s="366">
        <f t="shared" si="4"/>
        <v>0</v>
      </c>
      <c r="CA67" s="366">
        <f t="shared" si="4"/>
        <v>0</v>
      </c>
      <c r="CB67" s="366">
        <f t="shared" si="4"/>
        <v>0</v>
      </c>
      <c r="CC67" s="366">
        <f t="shared" si="4"/>
        <v>6389352</v>
      </c>
      <c r="CD67" s="376" t="s">
        <v>221</v>
      </c>
      <c r="CE67" s="366">
        <f t="shared" si="0"/>
        <v>32031525</v>
      </c>
    </row>
    <row r="68" spans="1:84" ht="12.65" customHeight="1" x14ac:dyDescent="0.3">
      <c r="A68" s="373" t="s">
        <v>240</v>
      </c>
      <c r="B68" s="366"/>
      <c r="C68" s="371">
        <v>269347.68</v>
      </c>
      <c r="D68" s="371">
        <v>113346.34999999999</v>
      </c>
      <c r="E68" s="371">
        <v>162724.97</v>
      </c>
      <c r="F68" s="371">
        <v>2330.5</v>
      </c>
      <c r="G68" s="371">
        <v>105211.38999999997</v>
      </c>
      <c r="H68" s="371">
        <v>0</v>
      </c>
      <c r="I68" s="371">
        <v>0</v>
      </c>
      <c r="J68" s="371">
        <v>0</v>
      </c>
      <c r="K68" s="185">
        <v>0</v>
      </c>
      <c r="L68" s="185">
        <v>0</v>
      </c>
      <c r="M68" s="371">
        <v>0</v>
      </c>
      <c r="N68" s="371">
        <v>0</v>
      </c>
      <c r="O68" s="371">
        <v>11975.89</v>
      </c>
      <c r="P68" s="185">
        <v>715845.95</v>
      </c>
      <c r="Q68" s="185">
        <v>0</v>
      </c>
      <c r="R68" s="185">
        <v>407.33</v>
      </c>
      <c r="S68" s="185">
        <v>31.86</v>
      </c>
      <c r="T68" s="185">
        <v>0</v>
      </c>
      <c r="U68" s="185">
        <v>6964.0499999999993</v>
      </c>
      <c r="V68" s="185">
        <v>0</v>
      </c>
      <c r="W68" s="185">
        <v>0</v>
      </c>
      <c r="X68" s="185">
        <v>0</v>
      </c>
      <c r="Y68" s="185">
        <v>0</v>
      </c>
      <c r="Z68" s="185">
        <v>178.73999999999992</v>
      </c>
      <c r="AA68" s="185">
        <v>0</v>
      </c>
      <c r="AB68" s="185">
        <v>98.34999999999998</v>
      </c>
      <c r="AC68" s="185">
        <v>19218.879999999997</v>
      </c>
      <c r="AD68" s="185">
        <v>0</v>
      </c>
      <c r="AE68" s="185">
        <v>0</v>
      </c>
      <c r="AF68" s="185">
        <v>0</v>
      </c>
      <c r="AG68" s="185">
        <v>1073216.73</v>
      </c>
      <c r="AH68" s="185">
        <v>0</v>
      </c>
      <c r="AI68" s="185">
        <v>0</v>
      </c>
      <c r="AJ68" s="185">
        <v>575317.58000000007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1933010.6500000001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656463.56999999995</v>
      </c>
      <c r="AW68" s="185">
        <v>0</v>
      </c>
      <c r="AX68" s="185">
        <v>0</v>
      </c>
      <c r="AY68" s="185">
        <v>48.529999999999994</v>
      </c>
      <c r="AZ68" s="185">
        <v>0</v>
      </c>
      <c r="BA68" s="185">
        <v>0</v>
      </c>
      <c r="BB68" s="185">
        <v>0</v>
      </c>
      <c r="BC68" s="185">
        <v>0</v>
      </c>
      <c r="BD68" s="185">
        <v>24.449999999999996</v>
      </c>
      <c r="BE68" s="185">
        <v>8667.4599999999991</v>
      </c>
      <c r="BF68" s="185">
        <v>8.01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32.5</v>
      </c>
      <c r="BM68" s="185">
        <v>0</v>
      </c>
      <c r="BN68" s="185">
        <v>493033.99999999994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48.99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1617704.7</v>
      </c>
      <c r="CD68" s="376" t="s">
        <v>221</v>
      </c>
      <c r="CE68" s="366">
        <f t="shared" si="0"/>
        <v>7765259.1100000013</v>
      </c>
    </row>
    <row r="69" spans="1:84" ht="12.65" customHeight="1" x14ac:dyDescent="0.3">
      <c r="A69" s="373" t="s">
        <v>241</v>
      </c>
      <c r="B69" s="366"/>
      <c r="C69" s="371">
        <v>226553.31000000014</v>
      </c>
      <c r="D69" s="371">
        <v>60592.789999999979</v>
      </c>
      <c r="E69" s="185">
        <v>128363.76999999999</v>
      </c>
      <c r="F69" s="185">
        <v>5057.4499999999898</v>
      </c>
      <c r="G69" s="371">
        <v>30393.929999999964</v>
      </c>
      <c r="H69" s="371">
        <v>16068.760000000002</v>
      </c>
      <c r="I69" s="185">
        <v>0</v>
      </c>
      <c r="J69" s="185">
        <v>0</v>
      </c>
      <c r="K69" s="185">
        <v>0</v>
      </c>
      <c r="L69" s="185">
        <v>0</v>
      </c>
      <c r="M69" s="371">
        <v>0</v>
      </c>
      <c r="N69" s="371">
        <v>0</v>
      </c>
      <c r="O69" s="371">
        <v>9600.5599999999977</v>
      </c>
      <c r="P69" s="185">
        <v>35160.459999999963</v>
      </c>
      <c r="Q69" s="185">
        <v>0</v>
      </c>
      <c r="R69" s="224">
        <v>5209.1800000000076</v>
      </c>
      <c r="S69" s="185">
        <v>5125.8800000000047</v>
      </c>
      <c r="T69" s="371">
        <v>115.68999999999915</v>
      </c>
      <c r="U69" s="185">
        <v>35472.67000000002</v>
      </c>
      <c r="V69" s="185">
        <v>70.809999999999945</v>
      </c>
      <c r="W69" s="371">
        <v>-1274.4399999999951</v>
      </c>
      <c r="X69" s="185">
        <v>-13329.820000000002</v>
      </c>
      <c r="Y69" s="185">
        <v>27256.280000000024</v>
      </c>
      <c r="Z69" s="185">
        <v>1305.9700000000003</v>
      </c>
      <c r="AA69" s="185">
        <v>1498.4900000000034</v>
      </c>
      <c r="AB69" s="185">
        <v>14828.069999999978</v>
      </c>
      <c r="AC69" s="185">
        <v>1958.5199999999982</v>
      </c>
      <c r="AD69" s="185">
        <v>59.789999999997974</v>
      </c>
      <c r="AE69" s="185">
        <v>3340.0299999999952</v>
      </c>
      <c r="AF69" s="185">
        <v>0</v>
      </c>
      <c r="AG69" s="185">
        <v>733606.41999999993</v>
      </c>
      <c r="AH69" s="185">
        <v>0</v>
      </c>
      <c r="AI69" s="185">
        <v>0</v>
      </c>
      <c r="AJ69" s="185">
        <v>50769.030000000028</v>
      </c>
      <c r="AK69" s="185">
        <v>1582.1700000000055</v>
      </c>
      <c r="AL69" s="185">
        <v>0</v>
      </c>
      <c r="AM69" s="185">
        <v>278.31999999999994</v>
      </c>
      <c r="AN69" s="185">
        <v>0</v>
      </c>
      <c r="AO69" s="371">
        <v>0</v>
      </c>
      <c r="AP69" s="185">
        <v>-11566.90999999996</v>
      </c>
      <c r="AQ69" s="371">
        <v>0</v>
      </c>
      <c r="AR69" s="371">
        <v>0</v>
      </c>
      <c r="AS69" s="371">
        <v>0</v>
      </c>
      <c r="AT69" s="371">
        <v>0</v>
      </c>
      <c r="AU69" s="185">
        <v>0</v>
      </c>
      <c r="AV69" s="185">
        <v>74435.029999999984</v>
      </c>
      <c r="AW69" s="185">
        <v>74002.650000000009</v>
      </c>
      <c r="AX69" s="185">
        <v>0</v>
      </c>
      <c r="AY69" s="185">
        <v>-12868.070000000007</v>
      </c>
      <c r="AZ69" s="185">
        <v>0</v>
      </c>
      <c r="BA69" s="185">
        <v>958.42999999999938</v>
      </c>
      <c r="BB69" s="185">
        <v>5146.2999999999975</v>
      </c>
      <c r="BC69" s="185">
        <v>278.90000000000146</v>
      </c>
      <c r="BD69" s="185">
        <v>3493.6899999999987</v>
      </c>
      <c r="BE69" s="185">
        <v>87284.539999999979</v>
      </c>
      <c r="BF69" s="185">
        <v>301721.41000000003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1484.2599999999893</v>
      </c>
      <c r="BM69" s="185">
        <v>0</v>
      </c>
      <c r="BN69" s="185">
        <v>431703.18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876.40000000000236</v>
      </c>
      <c r="BX69" s="185">
        <v>11246.400000000009</v>
      </c>
      <c r="BY69" s="185">
        <v>28461.200000000001</v>
      </c>
      <c r="BZ69" s="185">
        <v>-158.85000000000036</v>
      </c>
      <c r="CA69" s="185">
        <v>0</v>
      </c>
      <c r="CB69" s="185">
        <v>0</v>
      </c>
      <c r="CC69" s="185">
        <v>21869416.780000001</v>
      </c>
      <c r="CD69" s="343">
        <v>25632876.479999997</v>
      </c>
      <c r="CE69" s="366">
        <f t="shared" si="0"/>
        <v>49878455.909999996</v>
      </c>
    </row>
    <row r="70" spans="1:84" ht="12.65" customHeight="1" x14ac:dyDescent="0.3">
      <c r="A70" s="373" t="s">
        <v>242</v>
      </c>
      <c r="B70" s="366"/>
      <c r="C70" s="371">
        <v>62277.61</v>
      </c>
      <c r="D70" s="371">
        <v>18221.77</v>
      </c>
      <c r="E70" s="371">
        <v>0</v>
      </c>
      <c r="F70" s="185">
        <v>8190</v>
      </c>
      <c r="G70" s="371">
        <v>0</v>
      </c>
      <c r="H70" s="371">
        <v>0</v>
      </c>
      <c r="I70" s="371">
        <v>0</v>
      </c>
      <c r="J70" s="185">
        <v>0</v>
      </c>
      <c r="K70" s="185">
        <v>0</v>
      </c>
      <c r="L70" s="185">
        <v>0</v>
      </c>
      <c r="M70" s="371">
        <v>0</v>
      </c>
      <c r="N70" s="371">
        <v>0</v>
      </c>
      <c r="O70" s="371">
        <v>0</v>
      </c>
      <c r="P70" s="371">
        <v>0</v>
      </c>
      <c r="Q70" s="371">
        <v>0</v>
      </c>
      <c r="R70" s="371">
        <v>0</v>
      </c>
      <c r="S70" s="371">
        <v>0</v>
      </c>
      <c r="T70" s="371">
        <v>3552.2</v>
      </c>
      <c r="U70" s="185">
        <v>36640.6</v>
      </c>
      <c r="V70" s="371">
        <v>0</v>
      </c>
      <c r="W70" s="371">
        <v>0</v>
      </c>
      <c r="X70" s="185">
        <v>0</v>
      </c>
      <c r="Y70" s="185">
        <v>737464.07000000007</v>
      </c>
      <c r="Z70" s="185">
        <v>0</v>
      </c>
      <c r="AA70" s="185">
        <v>0</v>
      </c>
      <c r="AB70" s="185">
        <v>20389.509999999998</v>
      </c>
      <c r="AC70" s="185">
        <v>31525.23</v>
      </c>
      <c r="AD70" s="185">
        <v>0</v>
      </c>
      <c r="AE70" s="185">
        <v>8402.26</v>
      </c>
      <c r="AF70" s="185">
        <v>0</v>
      </c>
      <c r="AG70" s="185">
        <v>40506.76</v>
      </c>
      <c r="AH70" s="185">
        <v>0</v>
      </c>
      <c r="AI70" s="185">
        <v>0</v>
      </c>
      <c r="AJ70" s="185">
        <v>151764.70000000001</v>
      </c>
      <c r="AK70" s="185">
        <v>12602.66</v>
      </c>
      <c r="AL70" s="185">
        <v>0</v>
      </c>
      <c r="AM70" s="185">
        <v>0</v>
      </c>
      <c r="AN70" s="185">
        <v>0</v>
      </c>
      <c r="AO70" s="185">
        <v>0</v>
      </c>
      <c r="AP70" s="185">
        <v>109135.85999999999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45704.020000000004</v>
      </c>
      <c r="AW70" s="185">
        <v>310615.00000000012</v>
      </c>
      <c r="AX70" s="185">
        <v>0</v>
      </c>
      <c r="AY70" s="185">
        <v>931797.31000000017</v>
      </c>
      <c r="AZ70" s="185">
        <v>0</v>
      </c>
      <c r="BA70" s="185">
        <v>0</v>
      </c>
      <c r="BB70" s="185">
        <v>0</v>
      </c>
      <c r="BC70" s="185">
        <v>0</v>
      </c>
      <c r="BD70" s="185">
        <v>2290.56</v>
      </c>
      <c r="BE70" s="185">
        <v>84812.26</v>
      </c>
      <c r="BF70" s="185">
        <v>17896.759999999998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684790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8353.98</v>
      </c>
      <c r="BZ70" s="185">
        <v>561.51</v>
      </c>
      <c r="CA70" s="185">
        <v>0</v>
      </c>
      <c r="CB70" s="185">
        <v>0</v>
      </c>
      <c r="CC70" s="185">
        <v>12574192.810000001</v>
      </c>
      <c r="CD70" s="379"/>
      <c r="CE70" s="366">
        <f t="shared" si="0"/>
        <v>15901687.439999999</v>
      </c>
    </row>
    <row r="71" spans="1:84" ht="12.65" customHeight="1" x14ac:dyDescent="0.3">
      <c r="A71" s="373" t="s">
        <v>243</v>
      </c>
      <c r="B71" s="366"/>
      <c r="C71" s="366">
        <f>SUM(C61:C68)+C69-C70</f>
        <v>46096334.940000005</v>
      </c>
      <c r="D71" s="366">
        <f t="shared" ref="D71:AI71" si="5">SUM(D61:D69)-D70</f>
        <v>18086558.100000001</v>
      </c>
      <c r="E71" s="366">
        <f t="shared" si="5"/>
        <v>20882705.52</v>
      </c>
      <c r="F71" s="366">
        <f t="shared" si="5"/>
        <v>5401456.5200000005</v>
      </c>
      <c r="G71" s="366">
        <f t="shared" si="5"/>
        <v>9035642.8599999994</v>
      </c>
      <c r="H71" s="366">
        <f t="shared" si="5"/>
        <v>500927.35000000003</v>
      </c>
      <c r="I71" s="366">
        <f t="shared" si="5"/>
        <v>0</v>
      </c>
      <c r="J71" s="366">
        <f t="shared" si="5"/>
        <v>0</v>
      </c>
      <c r="K71" s="366">
        <f t="shared" si="5"/>
        <v>0</v>
      </c>
      <c r="L71" s="366">
        <f t="shared" si="5"/>
        <v>0</v>
      </c>
      <c r="M71" s="366">
        <f t="shared" si="5"/>
        <v>0</v>
      </c>
      <c r="N71" s="366">
        <f t="shared" si="5"/>
        <v>0</v>
      </c>
      <c r="O71" s="366">
        <f t="shared" si="5"/>
        <v>9285069.8500000015</v>
      </c>
      <c r="P71" s="366">
        <f t="shared" si="5"/>
        <v>34255647.740000002</v>
      </c>
      <c r="Q71" s="366">
        <f t="shared" si="5"/>
        <v>0</v>
      </c>
      <c r="R71" s="366">
        <f t="shared" si="5"/>
        <v>9439272.25</v>
      </c>
      <c r="S71" s="366">
        <f t="shared" si="5"/>
        <v>3059897.0399999996</v>
      </c>
      <c r="T71" s="366">
        <f t="shared" si="5"/>
        <v>1238504.24</v>
      </c>
      <c r="U71" s="366">
        <f t="shared" si="5"/>
        <v>10794104.33</v>
      </c>
      <c r="V71" s="366">
        <f t="shared" si="5"/>
        <v>6975.51</v>
      </c>
      <c r="W71" s="366">
        <f t="shared" si="5"/>
        <v>3601030.06</v>
      </c>
      <c r="X71" s="366">
        <f t="shared" si="5"/>
        <v>2145977.02</v>
      </c>
      <c r="Y71" s="366">
        <f t="shared" si="5"/>
        <v>6674331.0099999998</v>
      </c>
      <c r="Z71" s="366">
        <f t="shared" si="5"/>
        <v>2555912.4800000004</v>
      </c>
      <c r="AA71" s="366">
        <f t="shared" si="5"/>
        <v>1003162.4400000001</v>
      </c>
      <c r="AB71" s="366">
        <f t="shared" si="5"/>
        <v>26042741.330000002</v>
      </c>
      <c r="AC71" s="366">
        <f t="shared" si="5"/>
        <v>4324176.1899999985</v>
      </c>
      <c r="AD71" s="366">
        <f t="shared" si="5"/>
        <v>2697085.36</v>
      </c>
      <c r="AE71" s="366">
        <f t="shared" si="5"/>
        <v>4157882.0000000005</v>
      </c>
      <c r="AF71" s="366">
        <f t="shared" si="5"/>
        <v>0</v>
      </c>
      <c r="AG71" s="366">
        <f t="shared" si="5"/>
        <v>41124727.059999995</v>
      </c>
      <c r="AH71" s="366">
        <f t="shared" si="5"/>
        <v>19726.03</v>
      </c>
      <c r="AI71" s="366">
        <f t="shared" si="5"/>
        <v>0</v>
      </c>
      <c r="AJ71" s="366">
        <f t="shared" ref="AJ71:BO71" si="6">SUM(AJ61:AJ69)-AJ70</f>
        <v>17716419.59</v>
      </c>
      <c r="AK71" s="366">
        <f t="shared" si="6"/>
        <v>1837813.1299999997</v>
      </c>
      <c r="AL71" s="366">
        <f t="shared" si="6"/>
        <v>0</v>
      </c>
      <c r="AM71" s="366">
        <f t="shared" si="6"/>
        <v>142222.36000000002</v>
      </c>
      <c r="AN71" s="366">
        <f t="shared" si="6"/>
        <v>0</v>
      </c>
      <c r="AO71" s="366">
        <f t="shared" si="6"/>
        <v>0</v>
      </c>
      <c r="AP71" s="366">
        <f t="shared" si="6"/>
        <v>21320355.309999999</v>
      </c>
      <c r="AQ71" s="366">
        <f t="shared" si="6"/>
        <v>0</v>
      </c>
      <c r="AR71" s="366">
        <f t="shared" si="6"/>
        <v>0</v>
      </c>
      <c r="AS71" s="366">
        <f t="shared" si="6"/>
        <v>0</v>
      </c>
      <c r="AT71" s="366">
        <f t="shared" si="6"/>
        <v>0</v>
      </c>
      <c r="AU71" s="366">
        <f t="shared" si="6"/>
        <v>0</v>
      </c>
      <c r="AV71" s="366">
        <f t="shared" si="6"/>
        <v>22509685.530000005</v>
      </c>
      <c r="AW71" s="366">
        <f t="shared" si="6"/>
        <v>4938774.58</v>
      </c>
      <c r="AX71" s="366">
        <f t="shared" si="6"/>
        <v>0</v>
      </c>
      <c r="AY71" s="366">
        <f t="shared" si="6"/>
        <v>5507976.2599999998</v>
      </c>
      <c r="AZ71" s="366">
        <f t="shared" si="6"/>
        <v>0</v>
      </c>
      <c r="BA71" s="366">
        <f t="shared" si="6"/>
        <v>489418.97999999992</v>
      </c>
      <c r="BB71" s="366">
        <f t="shared" si="6"/>
        <v>2173734.2199999997</v>
      </c>
      <c r="BC71" s="366">
        <f t="shared" si="6"/>
        <v>1124020.5099999998</v>
      </c>
      <c r="BD71" s="366">
        <f t="shared" si="6"/>
        <v>1894766.3099999996</v>
      </c>
      <c r="BE71" s="366">
        <f t="shared" si="6"/>
        <v>9826362</v>
      </c>
      <c r="BF71" s="366">
        <f t="shared" si="6"/>
        <v>6136362.8600000003</v>
      </c>
      <c r="BG71" s="366">
        <f t="shared" si="6"/>
        <v>0</v>
      </c>
      <c r="BH71" s="366">
        <f t="shared" si="6"/>
        <v>0</v>
      </c>
      <c r="BI71" s="366">
        <f t="shared" si="6"/>
        <v>0</v>
      </c>
      <c r="BJ71" s="366">
        <f t="shared" si="6"/>
        <v>0</v>
      </c>
      <c r="BK71" s="366">
        <f t="shared" si="6"/>
        <v>0</v>
      </c>
      <c r="BL71" s="366">
        <f t="shared" si="6"/>
        <v>3305811.2199999997</v>
      </c>
      <c r="BM71" s="366">
        <f t="shared" si="6"/>
        <v>0</v>
      </c>
      <c r="BN71" s="366">
        <f t="shared" si="6"/>
        <v>4674094.2199999988</v>
      </c>
      <c r="BO71" s="366">
        <f t="shared" si="6"/>
        <v>0</v>
      </c>
      <c r="BP71" s="366">
        <f t="shared" ref="BP71:CC71" si="7">SUM(BP61:BP69)-BP70</f>
        <v>0</v>
      </c>
      <c r="BQ71" s="366">
        <f t="shared" si="7"/>
        <v>0</v>
      </c>
      <c r="BR71" s="366">
        <f t="shared" si="7"/>
        <v>0</v>
      </c>
      <c r="BS71" s="366">
        <f t="shared" si="7"/>
        <v>0</v>
      </c>
      <c r="BT71" s="366">
        <f t="shared" si="7"/>
        <v>0</v>
      </c>
      <c r="BU71" s="366">
        <f t="shared" si="7"/>
        <v>0</v>
      </c>
      <c r="BV71" s="366">
        <f t="shared" si="7"/>
        <v>0</v>
      </c>
      <c r="BW71" s="366">
        <f t="shared" si="7"/>
        <v>1322460.2199999997</v>
      </c>
      <c r="BX71" s="366">
        <f t="shared" si="7"/>
        <v>3738046.38</v>
      </c>
      <c r="BY71" s="366">
        <f t="shared" si="7"/>
        <v>3569042.46</v>
      </c>
      <c r="BZ71" s="366">
        <f t="shared" si="7"/>
        <v>732760.54000000015</v>
      </c>
      <c r="CA71" s="366">
        <f t="shared" si="7"/>
        <v>0</v>
      </c>
      <c r="CB71" s="366">
        <f t="shared" si="7"/>
        <v>0</v>
      </c>
      <c r="CC71" s="366">
        <f t="shared" si="7"/>
        <v>141689788.31999999</v>
      </c>
      <c r="CD71" s="372">
        <f>CD69-CD70</f>
        <v>25632876.479999997</v>
      </c>
      <c r="CE71" s="366">
        <f>SUM(CE61:CE69)-CE70</f>
        <v>542712638.70999992</v>
      </c>
    </row>
    <row r="72" spans="1:84" ht="12.65" customHeight="1" x14ac:dyDescent="0.3">
      <c r="A72" s="373" t="s">
        <v>244</v>
      </c>
      <c r="B72" s="366"/>
      <c r="C72" s="376" t="s">
        <v>221</v>
      </c>
      <c r="D72" s="376" t="s">
        <v>221</v>
      </c>
      <c r="E72" s="376" t="s">
        <v>221</v>
      </c>
      <c r="F72" s="376" t="s">
        <v>221</v>
      </c>
      <c r="G72" s="376" t="s">
        <v>221</v>
      </c>
      <c r="H72" s="376" t="s">
        <v>221</v>
      </c>
      <c r="I72" s="376" t="s">
        <v>221</v>
      </c>
      <c r="J72" s="376" t="s">
        <v>221</v>
      </c>
      <c r="K72" s="253" t="s">
        <v>221</v>
      </c>
      <c r="L72" s="376" t="s">
        <v>221</v>
      </c>
      <c r="M72" s="376" t="s">
        <v>221</v>
      </c>
      <c r="N72" s="376" t="s">
        <v>221</v>
      </c>
      <c r="O72" s="376" t="s">
        <v>221</v>
      </c>
      <c r="P72" s="376" t="s">
        <v>221</v>
      </c>
      <c r="Q72" s="376" t="s">
        <v>221</v>
      </c>
      <c r="R72" s="376" t="s">
        <v>221</v>
      </c>
      <c r="S72" s="376" t="s">
        <v>221</v>
      </c>
      <c r="T72" s="376" t="s">
        <v>221</v>
      </c>
      <c r="U72" s="376" t="s">
        <v>221</v>
      </c>
      <c r="V72" s="376" t="s">
        <v>221</v>
      </c>
      <c r="W72" s="376" t="s">
        <v>221</v>
      </c>
      <c r="X72" s="376" t="s">
        <v>221</v>
      </c>
      <c r="Y72" s="376" t="s">
        <v>221</v>
      </c>
      <c r="Z72" s="376" t="s">
        <v>221</v>
      </c>
      <c r="AA72" s="376" t="s">
        <v>221</v>
      </c>
      <c r="AB72" s="376" t="s">
        <v>221</v>
      </c>
      <c r="AC72" s="376" t="s">
        <v>221</v>
      </c>
      <c r="AD72" s="376" t="s">
        <v>221</v>
      </c>
      <c r="AE72" s="376" t="s">
        <v>221</v>
      </c>
      <c r="AF72" s="376" t="s">
        <v>221</v>
      </c>
      <c r="AG72" s="376" t="s">
        <v>221</v>
      </c>
      <c r="AH72" s="376" t="s">
        <v>221</v>
      </c>
      <c r="AI72" s="376" t="s">
        <v>221</v>
      </c>
      <c r="AJ72" s="376" t="s">
        <v>221</v>
      </c>
      <c r="AK72" s="376" t="s">
        <v>221</v>
      </c>
      <c r="AL72" s="376" t="s">
        <v>221</v>
      </c>
      <c r="AM72" s="376" t="s">
        <v>221</v>
      </c>
      <c r="AN72" s="376" t="s">
        <v>221</v>
      </c>
      <c r="AO72" s="376" t="s">
        <v>221</v>
      </c>
      <c r="AP72" s="376" t="s">
        <v>221</v>
      </c>
      <c r="AQ72" s="376" t="s">
        <v>221</v>
      </c>
      <c r="AR72" s="376" t="s">
        <v>221</v>
      </c>
      <c r="AS72" s="376" t="s">
        <v>221</v>
      </c>
      <c r="AT72" s="376" t="s">
        <v>221</v>
      </c>
      <c r="AU72" s="376" t="s">
        <v>221</v>
      </c>
      <c r="AV72" s="376" t="s">
        <v>221</v>
      </c>
      <c r="AW72" s="376" t="s">
        <v>221</v>
      </c>
      <c r="AX72" s="376" t="s">
        <v>221</v>
      </c>
      <c r="AY72" s="376" t="s">
        <v>221</v>
      </c>
      <c r="AZ72" s="376" t="s">
        <v>221</v>
      </c>
      <c r="BA72" s="376" t="s">
        <v>221</v>
      </c>
      <c r="BB72" s="376" t="s">
        <v>221</v>
      </c>
      <c r="BC72" s="376" t="s">
        <v>221</v>
      </c>
      <c r="BD72" s="376" t="s">
        <v>221</v>
      </c>
      <c r="BE72" s="376" t="s">
        <v>221</v>
      </c>
      <c r="BF72" s="376" t="s">
        <v>221</v>
      </c>
      <c r="BG72" s="376" t="s">
        <v>221</v>
      </c>
      <c r="BH72" s="376" t="s">
        <v>221</v>
      </c>
      <c r="BI72" s="376" t="s">
        <v>221</v>
      </c>
      <c r="BJ72" s="376" t="s">
        <v>221</v>
      </c>
      <c r="BK72" s="376" t="s">
        <v>221</v>
      </c>
      <c r="BL72" s="376" t="s">
        <v>221</v>
      </c>
      <c r="BM72" s="376" t="s">
        <v>221</v>
      </c>
      <c r="BN72" s="376" t="s">
        <v>221</v>
      </c>
      <c r="BO72" s="376" t="s">
        <v>221</v>
      </c>
      <c r="BP72" s="376" t="s">
        <v>221</v>
      </c>
      <c r="BQ72" s="376" t="s">
        <v>221</v>
      </c>
      <c r="BR72" s="376" t="s">
        <v>221</v>
      </c>
      <c r="BS72" s="376" t="s">
        <v>221</v>
      </c>
      <c r="BT72" s="376" t="s">
        <v>221</v>
      </c>
      <c r="BU72" s="376" t="s">
        <v>221</v>
      </c>
      <c r="BV72" s="376" t="s">
        <v>221</v>
      </c>
      <c r="BW72" s="376" t="s">
        <v>221</v>
      </c>
      <c r="BX72" s="376" t="s">
        <v>221</v>
      </c>
      <c r="BY72" s="376" t="s">
        <v>221</v>
      </c>
      <c r="BZ72" s="376" t="s">
        <v>221</v>
      </c>
      <c r="CA72" s="376" t="s">
        <v>221</v>
      </c>
      <c r="CB72" s="376" t="s">
        <v>221</v>
      </c>
      <c r="CC72" s="376" t="s">
        <v>221</v>
      </c>
      <c r="CD72" s="376" t="s">
        <v>221</v>
      </c>
      <c r="CE72" s="379"/>
    </row>
    <row r="73" spans="1:84" ht="12.65" customHeight="1" x14ac:dyDescent="0.3">
      <c r="A73" s="373" t="s">
        <v>245</v>
      </c>
      <c r="B73" s="366"/>
      <c r="C73" s="343">
        <v>176882526.09</v>
      </c>
      <c r="D73" s="343">
        <v>56342288.390000001</v>
      </c>
      <c r="E73" s="343">
        <v>61959907.080000006</v>
      </c>
      <c r="F73" s="343">
        <v>17167858</v>
      </c>
      <c r="G73" s="343">
        <v>44204480.710000001</v>
      </c>
      <c r="H73" s="343">
        <v>0</v>
      </c>
      <c r="I73" s="343">
        <v>0</v>
      </c>
      <c r="J73" s="343">
        <v>0</v>
      </c>
      <c r="K73" s="343">
        <v>0</v>
      </c>
      <c r="L73" s="343">
        <v>0</v>
      </c>
      <c r="M73" s="343">
        <v>0</v>
      </c>
      <c r="N73" s="343">
        <v>0</v>
      </c>
      <c r="O73" s="343">
        <v>27218590.120000001</v>
      </c>
      <c r="P73" s="343">
        <v>133858294.52999999</v>
      </c>
      <c r="Q73" s="343">
        <v>0</v>
      </c>
      <c r="R73" s="343">
        <v>31006576</v>
      </c>
      <c r="S73" s="343">
        <v>0</v>
      </c>
      <c r="T73" s="343">
        <v>5303491.7500000009</v>
      </c>
      <c r="U73" s="343">
        <v>91699993.780000001</v>
      </c>
      <c r="V73" s="343">
        <v>3820376.0000000005</v>
      </c>
      <c r="W73" s="343">
        <v>23043807.039999999</v>
      </c>
      <c r="X73" s="343">
        <v>53088443.289999992</v>
      </c>
      <c r="Y73" s="343">
        <v>58280503.579999998</v>
      </c>
      <c r="Z73" s="343">
        <v>12184296.029999997</v>
      </c>
      <c r="AA73" s="343">
        <v>6115098.2699999996</v>
      </c>
      <c r="AB73" s="343">
        <v>91778318.810000017</v>
      </c>
      <c r="AC73" s="343">
        <v>59108750</v>
      </c>
      <c r="AD73" s="343">
        <v>4938497</v>
      </c>
      <c r="AE73" s="343">
        <v>17799012</v>
      </c>
      <c r="AF73" s="343">
        <v>0</v>
      </c>
      <c r="AG73" s="343">
        <v>117569498.00000001</v>
      </c>
      <c r="AH73" s="343">
        <v>0</v>
      </c>
      <c r="AI73" s="343">
        <v>0</v>
      </c>
      <c r="AJ73" s="343">
        <v>1365568</v>
      </c>
      <c r="AK73" s="343">
        <v>9096</v>
      </c>
      <c r="AL73" s="343">
        <v>0</v>
      </c>
      <c r="AM73" s="343">
        <v>0</v>
      </c>
      <c r="AN73" s="343">
        <v>0</v>
      </c>
      <c r="AO73" s="343">
        <v>0</v>
      </c>
      <c r="AP73" s="343">
        <v>0</v>
      </c>
      <c r="AQ73" s="343">
        <v>0</v>
      </c>
      <c r="AR73" s="343">
        <v>0</v>
      </c>
      <c r="AS73" s="343">
        <v>0</v>
      </c>
      <c r="AT73" s="343">
        <v>0</v>
      </c>
      <c r="AU73" s="343">
        <v>0</v>
      </c>
      <c r="AV73" s="343">
        <v>32594932.949999999</v>
      </c>
      <c r="AW73" s="344" t="s">
        <v>221</v>
      </c>
      <c r="AX73" s="344" t="s">
        <v>221</v>
      </c>
      <c r="AY73" s="344" t="s">
        <v>221</v>
      </c>
      <c r="AZ73" s="344" t="s">
        <v>221</v>
      </c>
      <c r="BA73" s="344" t="s">
        <v>221</v>
      </c>
      <c r="BB73" s="344" t="s">
        <v>221</v>
      </c>
      <c r="BC73" s="344" t="s">
        <v>221</v>
      </c>
      <c r="BD73" s="344" t="s">
        <v>221</v>
      </c>
      <c r="BE73" s="344" t="s">
        <v>221</v>
      </c>
      <c r="BF73" s="344" t="s">
        <v>221</v>
      </c>
      <c r="BG73" s="344" t="s">
        <v>221</v>
      </c>
      <c r="BH73" s="344" t="s">
        <v>221</v>
      </c>
      <c r="BI73" s="344" t="s">
        <v>221</v>
      </c>
      <c r="BJ73" s="344" t="s">
        <v>221</v>
      </c>
      <c r="BK73" s="344" t="s">
        <v>221</v>
      </c>
      <c r="BL73" s="344" t="s">
        <v>221</v>
      </c>
      <c r="BM73" s="344" t="s">
        <v>221</v>
      </c>
      <c r="BN73" s="344" t="s">
        <v>221</v>
      </c>
      <c r="BO73" s="344" t="s">
        <v>221</v>
      </c>
      <c r="BP73" s="344" t="s">
        <v>221</v>
      </c>
      <c r="BQ73" s="344" t="s">
        <v>221</v>
      </c>
      <c r="BR73" s="344" t="s">
        <v>221</v>
      </c>
      <c r="BS73" s="344" t="s">
        <v>221</v>
      </c>
      <c r="BT73" s="344" t="s">
        <v>221</v>
      </c>
      <c r="BU73" s="344" t="s">
        <v>221</v>
      </c>
      <c r="BV73" s="344" t="s">
        <v>221</v>
      </c>
      <c r="BW73" s="344" t="s">
        <v>221</v>
      </c>
      <c r="BX73" s="344" t="s">
        <v>221</v>
      </c>
      <c r="BY73" s="344" t="s">
        <v>221</v>
      </c>
      <c r="BZ73" s="344" t="s">
        <v>221</v>
      </c>
      <c r="CA73" s="344" t="s">
        <v>221</v>
      </c>
      <c r="CB73" s="344" t="s">
        <v>221</v>
      </c>
      <c r="CC73" s="343">
        <v>192764.19999999995</v>
      </c>
      <c r="CD73" s="344" t="s">
        <v>221</v>
      </c>
      <c r="CE73" s="366">
        <f t="shared" ref="CE73:CE80" si="8">SUM(C73:CD73)</f>
        <v>1127532967.6200001</v>
      </c>
    </row>
    <row r="74" spans="1:84" ht="12.65" customHeight="1" x14ac:dyDescent="0.3">
      <c r="A74" s="373" t="s">
        <v>246</v>
      </c>
      <c r="B74" s="366"/>
      <c r="C74" s="343">
        <v>3411591.9999999995</v>
      </c>
      <c r="D74" s="343">
        <v>8811824</v>
      </c>
      <c r="E74" s="343">
        <v>5534777.1300000008</v>
      </c>
      <c r="F74" s="343">
        <v>294522</v>
      </c>
      <c r="G74" s="343">
        <v>0</v>
      </c>
      <c r="H74" s="343">
        <v>388384</v>
      </c>
      <c r="I74" s="343">
        <v>0</v>
      </c>
      <c r="J74" s="343">
        <v>0</v>
      </c>
      <c r="K74" s="343">
        <v>0</v>
      </c>
      <c r="L74" s="343">
        <v>0</v>
      </c>
      <c r="M74" s="343">
        <v>0</v>
      </c>
      <c r="N74" s="343">
        <v>0</v>
      </c>
      <c r="O74" s="343">
        <v>5865733.75</v>
      </c>
      <c r="P74" s="343">
        <v>206689946.65000001</v>
      </c>
      <c r="Q74" s="343">
        <v>0</v>
      </c>
      <c r="R74" s="343">
        <v>52710396.740000002</v>
      </c>
      <c r="S74" s="343">
        <v>0</v>
      </c>
      <c r="T74" s="343">
        <v>95101</v>
      </c>
      <c r="U74" s="343">
        <v>54839799.549999997</v>
      </c>
      <c r="V74" s="343">
        <v>4999411</v>
      </c>
      <c r="W74" s="343">
        <v>80571607.910000011</v>
      </c>
      <c r="X74" s="343">
        <v>74262117.219999999</v>
      </c>
      <c r="Y74" s="343">
        <v>39146204.890000001</v>
      </c>
      <c r="Z74" s="343">
        <v>10182231.400000002</v>
      </c>
      <c r="AA74" s="343">
        <v>8853006.4499999993</v>
      </c>
      <c r="AB74" s="343">
        <v>39496082.019999996</v>
      </c>
      <c r="AC74" s="343">
        <v>3296219</v>
      </c>
      <c r="AD74" s="343">
        <v>113173</v>
      </c>
      <c r="AE74" s="343">
        <v>0</v>
      </c>
      <c r="AF74" s="343">
        <v>0</v>
      </c>
      <c r="AG74" s="343">
        <v>338518289.56999999</v>
      </c>
      <c r="AH74" s="343">
        <v>0</v>
      </c>
      <c r="AI74" s="343">
        <v>0</v>
      </c>
      <c r="AJ74" s="343">
        <v>31544381.870000005</v>
      </c>
      <c r="AK74" s="343">
        <v>6907914.9999999991</v>
      </c>
      <c r="AL74" s="343">
        <v>0</v>
      </c>
      <c r="AM74" s="343">
        <v>0</v>
      </c>
      <c r="AN74" s="343">
        <v>0</v>
      </c>
      <c r="AO74" s="343">
        <v>0</v>
      </c>
      <c r="AP74" s="343">
        <v>40062258.660000004</v>
      </c>
      <c r="AQ74" s="343">
        <v>0</v>
      </c>
      <c r="AR74" s="343">
        <v>0</v>
      </c>
      <c r="AS74" s="343">
        <v>0</v>
      </c>
      <c r="AT74" s="343">
        <v>0</v>
      </c>
      <c r="AU74" s="343">
        <v>0</v>
      </c>
      <c r="AV74" s="343">
        <v>34242076.090000004</v>
      </c>
      <c r="AW74" s="343">
        <v>265</v>
      </c>
      <c r="AX74" s="344" t="s">
        <v>221</v>
      </c>
      <c r="AY74" s="344" t="s">
        <v>221</v>
      </c>
      <c r="AZ74" s="344" t="s">
        <v>221</v>
      </c>
      <c r="BA74" s="344" t="s">
        <v>221</v>
      </c>
      <c r="BB74" s="344" t="s">
        <v>221</v>
      </c>
      <c r="BC74" s="344" t="s">
        <v>221</v>
      </c>
      <c r="BD74" s="344" t="s">
        <v>221</v>
      </c>
      <c r="BE74" s="344" t="s">
        <v>221</v>
      </c>
      <c r="BF74" s="344" t="s">
        <v>221</v>
      </c>
      <c r="BG74" s="344" t="s">
        <v>221</v>
      </c>
      <c r="BH74" s="344" t="s">
        <v>221</v>
      </c>
      <c r="BI74" s="344" t="s">
        <v>221</v>
      </c>
      <c r="BJ74" s="344" t="s">
        <v>221</v>
      </c>
      <c r="BK74" s="344" t="s">
        <v>221</v>
      </c>
      <c r="BL74" s="344" t="s">
        <v>221</v>
      </c>
      <c r="BM74" s="344" t="s">
        <v>221</v>
      </c>
      <c r="BN74" s="344" t="s">
        <v>221</v>
      </c>
      <c r="BO74" s="344" t="s">
        <v>221</v>
      </c>
      <c r="BP74" s="344" t="s">
        <v>221</v>
      </c>
      <c r="BQ74" s="344" t="s">
        <v>221</v>
      </c>
      <c r="BR74" s="344" t="s">
        <v>221</v>
      </c>
      <c r="BS74" s="344" t="s">
        <v>221</v>
      </c>
      <c r="BT74" s="344" t="s">
        <v>221</v>
      </c>
      <c r="BU74" s="344" t="s">
        <v>221</v>
      </c>
      <c r="BV74" s="344" t="s">
        <v>221</v>
      </c>
      <c r="BW74" s="344" t="s">
        <v>221</v>
      </c>
      <c r="BX74" s="344" t="s">
        <v>221</v>
      </c>
      <c r="BY74" s="344" t="s">
        <v>221</v>
      </c>
      <c r="BZ74" s="344" t="s">
        <v>221</v>
      </c>
      <c r="CA74" s="344" t="s">
        <v>221</v>
      </c>
      <c r="CB74" s="344" t="s">
        <v>221</v>
      </c>
      <c r="CC74" s="343">
        <v>2733011.95</v>
      </c>
      <c r="CD74" s="344" t="s">
        <v>221</v>
      </c>
      <c r="CE74" s="366">
        <f t="shared" si="8"/>
        <v>1053570327.85</v>
      </c>
    </row>
    <row r="75" spans="1:84" ht="12.65" customHeight="1" x14ac:dyDescent="0.3">
      <c r="A75" s="373" t="s">
        <v>247</v>
      </c>
      <c r="B75" s="366"/>
      <c r="C75" s="366">
        <f t="shared" ref="C75:AW75" si="9">SUM(C73:C74)</f>
        <v>180294118.09</v>
      </c>
      <c r="D75" s="366">
        <f t="shared" si="9"/>
        <v>65154112.390000001</v>
      </c>
      <c r="E75" s="366">
        <f t="shared" si="9"/>
        <v>67494684.210000008</v>
      </c>
      <c r="F75" s="366">
        <f t="shared" si="9"/>
        <v>17462380</v>
      </c>
      <c r="G75" s="366">
        <f t="shared" si="9"/>
        <v>44204480.710000001</v>
      </c>
      <c r="H75" s="366">
        <f t="shared" si="9"/>
        <v>388384</v>
      </c>
      <c r="I75" s="366">
        <f t="shared" si="9"/>
        <v>0</v>
      </c>
      <c r="J75" s="366">
        <f t="shared" si="9"/>
        <v>0</v>
      </c>
      <c r="K75" s="366">
        <f t="shared" si="9"/>
        <v>0</v>
      </c>
      <c r="L75" s="366">
        <f t="shared" si="9"/>
        <v>0</v>
      </c>
      <c r="M75" s="366">
        <f t="shared" si="9"/>
        <v>0</v>
      </c>
      <c r="N75" s="366">
        <f t="shared" si="9"/>
        <v>0</v>
      </c>
      <c r="O75" s="366">
        <f t="shared" si="9"/>
        <v>33084323.870000001</v>
      </c>
      <c r="P75" s="366">
        <f t="shared" si="9"/>
        <v>340548241.18000001</v>
      </c>
      <c r="Q75" s="366">
        <f t="shared" si="9"/>
        <v>0</v>
      </c>
      <c r="R75" s="366">
        <f t="shared" si="9"/>
        <v>83716972.74000001</v>
      </c>
      <c r="S75" s="366">
        <f t="shared" si="9"/>
        <v>0</v>
      </c>
      <c r="T75" s="366">
        <f t="shared" si="9"/>
        <v>5398592.7500000009</v>
      </c>
      <c r="U75" s="366">
        <f t="shared" si="9"/>
        <v>146539793.32999998</v>
      </c>
      <c r="V75" s="366">
        <f t="shared" si="9"/>
        <v>8819787</v>
      </c>
      <c r="W75" s="366">
        <f t="shared" si="9"/>
        <v>103615414.95000002</v>
      </c>
      <c r="X75" s="366">
        <f t="shared" si="9"/>
        <v>127350560.50999999</v>
      </c>
      <c r="Y75" s="366">
        <f t="shared" si="9"/>
        <v>97426708.469999999</v>
      </c>
      <c r="Z75" s="366">
        <f t="shared" si="9"/>
        <v>22366527.43</v>
      </c>
      <c r="AA75" s="366">
        <f t="shared" si="9"/>
        <v>14968104.719999999</v>
      </c>
      <c r="AB75" s="366">
        <f t="shared" si="9"/>
        <v>131274400.83000001</v>
      </c>
      <c r="AC75" s="366">
        <f t="shared" si="9"/>
        <v>62404969</v>
      </c>
      <c r="AD75" s="366">
        <f t="shared" si="9"/>
        <v>5051670</v>
      </c>
      <c r="AE75" s="366">
        <f t="shared" si="9"/>
        <v>17799012</v>
      </c>
      <c r="AF75" s="366">
        <f t="shared" si="9"/>
        <v>0</v>
      </c>
      <c r="AG75" s="366">
        <f t="shared" si="9"/>
        <v>456087787.56999999</v>
      </c>
      <c r="AH75" s="366">
        <f t="shared" si="9"/>
        <v>0</v>
      </c>
      <c r="AI75" s="366">
        <f t="shared" si="9"/>
        <v>0</v>
      </c>
      <c r="AJ75" s="366">
        <f t="shared" si="9"/>
        <v>32909949.870000005</v>
      </c>
      <c r="AK75" s="366">
        <f t="shared" si="9"/>
        <v>6917010.9999999991</v>
      </c>
      <c r="AL75" s="366">
        <f t="shared" si="9"/>
        <v>0</v>
      </c>
      <c r="AM75" s="366">
        <f t="shared" si="9"/>
        <v>0</v>
      </c>
      <c r="AN75" s="366">
        <f t="shared" si="9"/>
        <v>0</v>
      </c>
      <c r="AO75" s="366">
        <f t="shared" si="9"/>
        <v>0</v>
      </c>
      <c r="AP75" s="366">
        <f t="shared" si="9"/>
        <v>40062258.660000004</v>
      </c>
      <c r="AQ75" s="366">
        <f t="shared" si="9"/>
        <v>0</v>
      </c>
      <c r="AR75" s="366">
        <f t="shared" si="9"/>
        <v>0</v>
      </c>
      <c r="AS75" s="366">
        <f t="shared" si="9"/>
        <v>0</v>
      </c>
      <c r="AT75" s="366">
        <f t="shared" si="9"/>
        <v>0</v>
      </c>
      <c r="AU75" s="366">
        <f t="shared" si="9"/>
        <v>0</v>
      </c>
      <c r="AV75" s="366">
        <f t="shared" si="9"/>
        <v>66837009.040000007</v>
      </c>
      <c r="AW75" s="366">
        <f t="shared" si="9"/>
        <v>265</v>
      </c>
      <c r="AX75" s="376" t="s">
        <v>221</v>
      </c>
      <c r="AY75" s="376" t="s">
        <v>221</v>
      </c>
      <c r="AZ75" s="376" t="s">
        <v>221</v>
      </c>
      <c r="BA75" s="376" t="s">
        <v>221</v>
      </c>
      <c r="BB75" s="376" t="s">
        <v>221</v>
      </c>
      <c r="BC75" s="376" t="s">
        <v>221</v>
      </c>
      <c r="BD75" s="376" t="s">
        <v>221</v>
      </c>
      <c r="BE75" s="376" t="s">
        <v>221</v>
      </c>
      <c r="BF75" s="376" t="s">
        <v>221</v>
      </c>
      <c r="BG75" s="376" t="s">
        <v>221</v>
      </c>
      <c r="BH75" s="376" t="s">
        <v>221</v>
      </c>
      <c r="BI75" s="376" t="s">
        <v>221</v>
      </c>
      <c r="BJ75" s="376" t="s">
        <v>221</v>
      </c>
      <c r="BK75" s="376" t="s">
        <v>221</v>
      </c>
      <c r="BL75" s="376" t="s">
        <v>221</v>
      </c>
      <c r="BM75" s="376" t="s">
        <v>221</v>
      </c>
      <c r="BN75" s="376" t="s">
        <v>221</v>
      </c>
      <c r="BO75" s="376" t="s">
        <v>221</v>
      </c>
      <c r="BP75" s="376" t="s">
        <v>221</v>
      </c>
      <c r="BQ75" s="376" t="s">
        <v>221</v>
      </c>
      <c r="BR75" s="376" t="s">
        <v>221</v>
      </c>
      <c r="BS75" s="376" t="s">
        <v>221</v>
      </c>
      <c r="BT75" s="376" t="s">
        <v>221</v>
      </c>
      <c r="BU75" s="376" t="s">
        <v>221</v>
      </c>
      <c r="BV75" s="376" t="s">
        <v>221</v>
      </c>
      <c r="BW75" s="376" t="s">
        <v>221</v>
      </c>
      <c r="BX75" s="376" t="s">
        <v>221</v>
      </c>
      <c r="BY75" s="376" t="s">
        <v>221</v>
      </c>
      <c r="BZ75" s="376" t="s">
        <v>221</v>
      </c>
      <c r="CA75" s="376" t="s">
        <v>221</v>
      </c>
      <c r="CB75" s="376" t="s">
        <v>221</v>
      </c>
      <c r="CC75" s="348">
        <f t="shared" ref="CC75" si="10">SUM(CC73:CC74)</f>
        <v>2925776.1500000004</v>
      </c>
      <c r="CD75" s="376" t="s">
        <v>221</v>
      </c>
      <c r="CE75" s="366">
        <f t="shared" si="8"/>
        <v>2181103295.4700003</v>
      </c>
    </row>
    <row r="76" spans="1:84" ht="12.65" customHeight="1" x14ac:dyDescent="0.3">
      <c r="A76" s="373" t="s">
        <v>248</v>
      </c>
      <c r="B76" s="366"/>
      <c r="C76" s="380">
        <v>43782.979999999996</v>
      </c>
      <c r="D76" s="371">
        <v>36404.69</v>
      </c>
      <c r="E76" s="185">
        <v>34734.25</v>
      </c>
      <c r="F76" s="185">
        <v>19167.78</v>
      </c>
      <c r="G76" s="371">
        <v>25606.73</v>
      </c>
      <c r="H76" s="371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17352.46</v>
      </c>
      <c r="P76" s="185">
        <v>36003.29</v>
      </c>
      <c r="Q76" s="185">
        <v>0</v>
      </c>
      <c r="R76" s="185">
        <v>14000.38</v>
      </c>
      <c r="S76" s="185">
        <v>5920.79</v>
      </c>
      <c r="T76" s="185">
        <v>179.15</v>
      </c>
      <c r="U76" s="185">
        <v>6229.58</v>
      </c>
      <c r="V76" s="185">
        <v>188.63</v>
      </c>
      <c r="W76" s="185">
        <v>10916.86</v>
      </c>
      <c r="X76" s="185">
        <v>1888.12</v>
      </c>
      <c r="Y76" s="185">
        <v>10440.51</v>
      </c>
      <c r="Z76" s="185">
        <v>0</v>
      </c>
      <c r="AA76" s="185">
        <v>4001.48</v>
      </c>
      <c r="AB76" s="185">
        <v>10026.59</v>
      </c>
      <c r="AC76" s="185">
        <v>0</v>
      </c>
      <c r="AD76" s="185">
        <v>4579.7599999999993</v>
      </c>
      <c r="AE76" s="185">
        <v>7010.07</v>
      </c>
      <c r="AF76" s="185">
        <v>0</v>
      </c>
      <c r="AG76" s="185">
        <v>30827.970000000005</v>
      </c>
      <c r="AH76" s="185">
        <v>0</v>
      </c>
      <c r="AI76" s="185">
        <v>0</v>
      </c>
      <c r="AJ76" s="185">
        <v>25502.949999999997</v>
      </c>
      <c r="AK76" s="185">
        <v>5521.16</v>
      </c>
      <c r="AL76" s="185">
        <v>856.95999999999992</v>
      </c>
      <c r="AM76" s="185">
        <v>508.09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20351.27</v>
      </c>
      <c r="AW76" s="185">
        <v>0</v>
      </c>
      <c r="AX76" s="185">
        <v>0</v>
      </c>
      <c r="AY76" s="185">
        <v>14179.26</v>
      </c>
      <c r="AZ76" s="185">
        <v>0</v>
      </c>
      <c r="BA76" s="185">
        <v>2561.4499999999998</v>
      </c>
      <c r="BB76" s="185">
        <v>559.83999999999992</v>
      </c>
      <c r="BC76" s="185">
        <v>746.01</v>
      </c>
      <c r="BD76" s="185">
        <v>10401.75</v>
      </c>
      <c r="BE76" s="185">
        <v>169568.78999999998</v>
      </c>
      <c r="BF76" s="185">
        <v>5984.8799999999992</v>
      </c>
      <c r="BG76" s="185">
        <v>239.5</v>
      </c>
      <c r="BH76" s="185">
        <v>0</v>
      </c>
      <c r="BI76" s="185">
        <v>0</v>
      </c>
      <c r="BJ76" s="185">
        <v>0</v>
      </c>
      <c r="BK76" s="185">
        <v>0</v>
      </c>
      <c r="BL76" s="185">
        <v>4449.7299999999996</v>
      </c>
      <c r="BM76" s="185">
        <v>0</v>
      </c>
      <c r="BN76" s="185">
        <v>11048.640000000001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1920.45</v>
      </c>
      <c r="BX76" s="185">
        <v>621.27</v>
      </c>
      <c r="BY76" s="185">
        <v>2284.1999999999998</v>
      </c>
      <c r="BZ76" s="185">
        <v>201.35</v>
      </c>
      <c r="CA76" s="185"/>
      <c r="CB76" s="185"/>
      <c r="CC76" s="185">
        <v>65269.7</v>
      </c>
      <c r="CD76" s="376" t="s">
        <v>221</v>
      </c>
      <c r="CE76" s="366">
        <f t="shared" si="8"/>
        <v>662039.31999999995</v>
      </c>
      <c r="CF76" s="366">
        <f>BE59-CE76</f>
        <v>0</v>
      </c>
    </row>
    <row r="77" spans="1:84" ht="12.65" customHeight="1" x14ac:dyDescent="0.3">
      <c r="A77" s="373" t="s">
        <v>249</v>
      </c>
      <c r="B77" s="366"/>
      <c r="C77" s="371">
        <v>93988</v>
      </c>
      <c r="D77" s="371">
        <v>114014</v>
      </c>
      <c r="E77" s="371">
        <v>29720</v>
      </c>
      <c r="F77" s="371">
        <v>7697</v>
      </c>
      <c r="G77" s="371">
        <v>47262</v>
      </c>
      <c r="H77" s="371"/>
      <c r="I77" s="371"/>
      <c r="J77" s="371"/>
      <c r="K77" s="371"/>
      <c r="L77" s="371"/>
      <c r="M77" s="371"/>
      <c r="N77" s="371"/>
      <c r="O77" s="371">
        <v>2621</v>
      </c>
      <c r="P77" s="371">
        <v>1</v>
      </c>
      <c r="Q77" s="371"/>
      <c r="R77" s="371">
        <v>8250</v>
      </c>
      <c r="S77" s="371"/>
      <c r="T77" s="371"/>
      <c r="U77" s="371"/>
      <c r="V77" s="371"/>
      <c r="W77" s="371"/>
      <c r="X77" s="371"/>
      <c r="Y77" s="371">
        <v>66</v>
      </c>
      <c r="Z77" s="371"/>
      <c r="AA77" s="371"/>
      <c r="AB77" s="371"/>
      <c r="AC77" s="371"/>
      <c r="AD77" s="371"/>
      <c r="AE77" s="371"/>
      <c r="AF77" s="371"/>
      <c r="AG77" s="371">
        <v>18065</v>
      </c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>
        <v>476</v>
      </c>
      <c r="AW77" s="371"/>
      <c r="AX77" s="381" t="s">
        <v>221</v>
      </c>
      <c r="AY77" s="381" t="s">
        <v>221</v>
      </c>
      <c r="AZ77" s="371"/>
      <c r="BA77" s="371"/>
      <c r="BB77" s="371"/>
      <c r="BC77" s="371"/>
      <c r="BD77" s="381" t="s">
        <v>221</v>
      </c>
      <c r="BE77" s="381" t="s">
        <v>221</v>
      </c>
      <c r="BF77" s="371"/>
      <c r="BG77" s="381" t="s">
        <v>221</v>
      </c>
      <c r="BH77" s="371"/>
      <c r="BI77" s="371"/>
      <c r="BJ77" s="381" t="s">
        <v>221</v>
      </c>
      <c r="BK77" s="371"/>
      <c r="BL77" s="371"/>
      <c r="BM77" s="371"/>
      <c r="BN77" s="381" t="s">
        <v>221</v>
      </c>
      <c r="BO77" s="381" t="s">
        <v>221</v>
      </c>
      <c r="BP77" s="381" t="s">
        <v>221</v>
      </c>
      <c r="BQ77" s="381" t="s">
        <v>221</v>
      </c>
      <c r="BR77" s="371"/>
      <c r="BS77" s="371"/>
      <c r="BT77" s="371"/>
      <c r="BU77" s="371"/>
      <c r="BV77" s="371"/>
      <c r="BW77" s="371"/>
      <c r="BX77" s="371"/>
      <c r="BY77" s="371"/>
      <c r="BZ77" s="371"/>
      <c r="CA77" s="371"/>
      <c r="CB77" s="371"/>
      <c r="CC77" s="381" t="s">
        <v>221</v>
      </c>
      <c r="CD77" s="376" t="s">
        <v>221</v>
      </c>
      <c r="CE77" s="366">
        <f>SUM(C77:CD77)</f>
        <v>322160</v>
      </c>
      <c r="CF77" s="366">
        <f>AY59-CE77</f>
        <v>0</v>
      </c>
    </row>
    <row r="78" spans="1:84" ht="12.65" customHeight="1" x14ac:dyDescent="0.3">
      <c r="A78" s="373" t="s">
        <v>250</v>
      </c>
      <c r="B78" s="366"/>
      <c r="C78" s="380">
        <v>15158.989827882697</v>
      </c>
      <c r="D78" s="371">
        <v>4497.3442001728799</v>
      </c>
      <c r="E78" s="371">
        <v>61273.538536324486</v>
      </c>
      <c r="F78" s="371">
        <v>9869.2674275957852</v>
      </c>
      <c r="G78" s="371">
        <v>0</v>
      </c>
      <c r="H78" s="371">
        <v>0</v>
      </c>
      <c r="I78" s="371">
        <v>0</v>
      </c>
      <c r="J78" s="371">
        <v>0</v>
      </c>
      <c r="K78" s="371">
        <v>0</v>
      </c>
      <c r="L78" s="371">
        <v>0</v>
      </c>
      <c r="M78" s="371">
        <v>0</v>
      </c>
      <c r="N78" s="371">
        <v>0</v>
      </c>
      <c r="O78" s="371">
        <v>0</v>
      </c>
      <c r="P78" s="371">
        <v>18336.280168487323</v>
      </c>
      <c r="Q78" s="371">
        <v>0</v>
      </c>
      <c r="R78" s="371">
        <v>2809.1535727287787</v>
      </c>
      <c r="S78" s="371">
        <v>0</v>
      </c>
      <c r="T78" s="371">
        <v>0</v>
      </c>
      <c r="U78" s="371">
        <v>0</v>
      </c>
      <c r="V78" s="371">
        <v>0</v>
      </c>
      <c r="W78" s="371">
        <v>0</v>
      </c>
      <c r="X78" s="371">
        <v>0</v>
      </c>
      <c r="Y78" s="371">
        <v>4990.1560823430809</v>
      </c>
      <c r="Z78" s="371">
        <v>0</v>
      </c>
      <c r="AA78" s="371">
        <v>0</v>
      </c>
      <c r="AB78" s="371">
        <v>0</v>
      </c>
      <c r="AC78" s="371">
        <v>0</v>
      </c>
      <c r="AD78" s="371">
        <v>1004.0083065791755</v>
      </c>
      <c r="AE78" s="371">
        <v>14028.122820210488</v>
      </c>
      <c r="AF78" s="371">
        <v>0</v>
      </c>
      <c r="AG78" s="371">
        <v>17585.139057675296</v>
      </c>
      <c r="AH78" s="371">
        <v>0</v>
      </c>
      <c r="AI78" s="371">
        <v>0</v>
      </c>
      <c r="AJ78" s="371">
        <v>0</v>
      </c>
      <c r="AK78" s="371">
        <v>0</v>
      </c>
      <c r="AL78" s="371">
        <v>0</v>
      </c>
      <c r="AM78" s="371">
        <v>0</v>
      </c>
      <c r="AN78" s="371">
        <v>0</v>
      </c>
      <c r="AO78" s="371">
        <v>0</v>
      </c>
      <c r="AP78" s="371">
        <v>0</v>
      </c>
      <c r="AQ78" s="371">
        <v>0</v>
      </c>
      <c r="AR78" s="371">
        <v>0</v>
      </c>
      <c r="AS78" s="371">
        <v>0</v>
      </c>
      <c r="AT78" s="371">
        <v>0</v>
      </c>
      <c r="AU78" s="371">
        <v>0</v>
      </c>
      <c r="AV78" s="371">
        <v>0</v>
      </c>
      <c r="AW78" s="371">
        <v>0</v>
      </c>
      <c r="AX78" s="376" t="s">
        <v>221</v>
      </c>
      <c r="AY78" s="376" t="s">
        <v>221</v>
      </c>
      <c r="AZ78" s="376" t="s">
        <v>221</v>
      </c>
      <c r="BA78" s="371"/>
      <c r="BB78" s="371"/>
      <c r="BC78" s="371"/>
      <c r="BD78" s="376" t="s">
        <v>221</v>
      </c>
      <c r="BE78" s="376" t="s">
        <v>221</v>
      </c>
      <c r="BF78" s="376" t="s">
        <v>221</v>
      </c>
      <c r="BG78" s="376" t="s">
        <v>221</v>
      </c>
      <c r="BH78" s="371"/>
      <c r="BI78" s="371"/>
      <c r="BJ78" s="376" t="s">
        <v>221</v>
      </c>
      <c r="BK78" s="371"/>
      <c r="BL78" s="371"/>
      <c r="BM78" s="371"/>
      <c r="BN78" s="376" t="s">
        <v>221</v>
      </c>
      <c r="BO78" s="376" t="s">
        <v>221</v>
      </c>
      <c r="BP78" s="376" t="s">
        <v>221</v>
      </c>
      <c r="BQ78" s="376" t="s">
        <v>221</v>
      </c>
      <c r="BR78" s="376" t="s">
        <v>221</v>
      </c>
      <c r="BS78" s="371"/>
      <c r="BT78" s="371"/>
      <c r="BU78" s="371"/>
      <c r="BV78" s="371"/>
      <c r="BW78" s="371"/>
      <c r="BX78" s="371"/>
      <c r="BY78" s="371"/>
      <c r="BZ78" s="371"/>
      <c r="CA78" s="371"/>
      <c r="CB78" s="371"/>
      <c r="CC78" s="376" t="s">
        <v>221</v>
      </c>
      <c r="CD78" s="376" t="s">
        <v>221</v>
      </c>
      <c r="CE78" s="366">
        <f t="shared" si="8"/>
        <v>149551.99999999997</v>
      </c>
      <c r="CF78" s="366"/>
    </row>
    <row r="79" spans="1:84" ht="12.65" customHeight="1" x14ac:dyDescent="0.3">
      <c r="A79" s="373" t="s">
        <v>251</v>
      </c>
      <c r="B79" s="366"/>
      <c r="C79" s="225">
        <v>782086</v>
      </c>
      <c r="D79" s="225">
        <v>273095</v>
      </c>
      <c r="E79" s="371">
        <v>348196</v>
      </c>
      <c r="F79" s="371">
        <v>64488</v>
      </c>
      <c r="G79" s="371">
        <v>83278</v>
      </c>
      <c r="H79" s="371"/>
      <c r="I79" s="371"/>
      <c r="J79" s="371"/>
      <c r="K79" s="371"/>
      <c r="L79" s="371"/>
      <c r="M79" s="371"/>
      <c r="N79" s="371"/>
      <c r="O79" s="371">
        <v>102076</v>
      </c>
      <c r="P79" s="371">
        <v>166646</v>
      </c>
      <c r="Q79" s="371"/>
      <c r="R79" s="371">
        <v>48384</v>
      </c>
      <c r="S79" s="371">
        <v>1586</v>
      </c>
      <c r="T79" s="371"/>
      <c r="U79" s="371">
        <v>12</v>
      </c>
      <c r="V79" s="371"/>
      <c r="W79" s="371"/>
      <c r="X79" s="371">
        <v>29902</v>
      </c>
      <c r="Y79" s="371">
        <v>87637</v>
      </c>
      <c r="Z79" s="371"/>
      <c r="AA79" s="371">
        <v>20047</v>
      </c>
      <c r="AB79" s="371">
        <v>4964</v>
      </c>
      <c r="AC79" s="371"/>
      <c r="AD79" s="371"/>
      <c r="AE79" s="371">
        <v>9673</v>
      </c>
      <c r="AF79" s="371"/>
      <c r="AG79" s="371">
        <v>424694</v>
      </c>
      <c r="AH79" s="371"/>
      <c r="AI79" s="371"/>
      <c r="AJ79" s="371"/>
      <c r="AK79" s="371">
        <v>4897</v>
      </c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>
        <v>1213</v>
      </c>
      <c r="AW79" s="371"/>
      <c r="AX79" s="376" t="s">
        <v>221</v>
      </c>
      <c r="AY79" s="371">
        <v>2292</v>
      </c>
      <c r="AZ79" s="376" t="s">
        <v>221</v>
      </c>
      <c r="BA79" s="376" t="s">
        <v>221</v>
      </c>
      <c r="BB79" s="371"/>
      <c r="BC79" s="371"/>
      <c r="BD79" s="371"/>
      <c r="BE79" s="376" t="s">
        <v>221</v>
      </c>
      <c r="BF79" s="371">
        <v>106460</v>
      </c>
      <c r="BG79" s="376" t="s">
        <v>221</v>
      </c>
      <c r="BH79" s="371"/>
      <c r="BI79" s="371"/>
      <c r="BJ79" s="376" t="s">
        <v>221</v>
      </c>
      <c r="BK79" s="371"/>
      <c r="BL79" s="371"/>
      <c r="BM79" s="371"/>
      <c r="BN79" s="376" t="s">
        <v>221</v>
      </c>
      <c r="BO79" s="376" t="s">
        <v>221</v>
      </c>
      <c r="BP79" s="376" t="s">
        <v>221</v>
      </c>
      <c r="BQ79" s="376" t="s">
        <v>221</v>
      </c>
      <c r="BR79" s="376" t="s">
        <v>221</v>
      </c>
      <c r="BS79" s="371"/>
      <c r="BT79" s="371"/>
      <c r="BU79" s="371"/>
      <c r="BV79" s="371"/>
      <c r="BW79" s="371"/>
      <c r="BX79" s="371"/>
      <c r="BY79" s="371"/>
      <c r="BZ79" s="371"/>
      <c r="CA79" s="371"/>
      <c r="CB79" s="371"/>
      <c r="CC79" s="371"/>
      <c r="CD79" s="376" t="s">
        <v>221</v>
      </c>
      <c r="CE79" s="366">
        <f t="shared" si="8"/>
        <v>2561626</v>
      </c>
      <c r="CF79" s="366">
        <f>BA59</f>
        <v>0</v>
      </c>
    </row>
    <row r="80" spans="1:84" ht="14" x14ac:dyDescent="0.3">
      <c r="A80" s="373" t="s">
        <v>252</v>
      </c>
      <c r="B80" s="366"/>
      <c r="C80" s="343">
        <v>211.05140956012997</v>
      </c>
      <c r="D80" s="343">
        <v>77.487142455138752</v>
      </c>
      <c r="E80" s="343">
        <v>82.623473961284461</v>
      </c>
      <c r="F80" s="343">
        <v>22.784496572221308</v>
      </c>
      <c r="G80" s="343">
        <v>41.344152734062448</v>
      </c>
      <c r="H80" s="343">
        <v>1.525616438147176E-2</v>
      </c>
      <c r="I80" s="343">
        <v>0</v>
      </c>
      <c r="J80" s="343">
        <v>0</v>
      </c>
      <c r="K80" s="343">
        <v>0</v>
      </c>
      <c r="L80" s="343">
        <v>0</v>
      </c>
      <c r="M80" s="343">
        <v>0</v>
      </c>
      <c r="N80" s="343">
        <v>0</v>
      </c>
      <c r="O80" s="343">
        <v>32.564465064032255</v>
      </c>
      <c r="P80" s="343">
        <v>31.616727392929214</v>
      </c>
      <c r="Q80" s="343">
        <v>0</v>
      </c>
      <c r="R80" s="343">
        <v>24.084770544645917</v>
      </c>
      <c r="S80" s="343">
        <v>0</v>
      </c>
      <c r="T80" s="343">
        <v>4.6789534240165818</v>
      </c>
      <c r="U80" s="343">
        <v>-1.4575342463756804E-3</v>
      </c>
      <c r="V80" s="343">
        <v>0</v>
      </c>
      <c r="W80" s="343">
        <v>3.8356164378307378E-3</v>
      </c>
      <c r="X80" s="343">
        <v>0</v>
      </c>
      <c r="Y80" s="343">
        <v>3.0000753420547839</v>
      </c>
      <c r="Z80" s="343">
        <v>1.2775335614688312</v>
      </c>
      <c r="AA80" s="343">
        <v>4.31506849255958E-3</v>
      </c>
      <c r="AB80" s="343">
        <v>0</v>
      </c>
      <c r="AC80" s="343">
        <v>0</v>
      </c>
      <c r="AD80" s="343">
        <v>0</v>
      </c>
      <c r="AE80" s="343">
        <v>2.0376712325975792E-3</v>
      </c>
      <c r="AF80" s="343">
        <v>0</v>
      </c>
      <c r="AG80" s="343">
        <v>129.70376710552003</v>
      </c>
      <c r="AH80" s="343">
        <v>0</v>
      </c>
      <c r="AI80" s="343">
        <v>0</v>
      </c>
      <c r="AJ80" s="343">
        <v>11.219566436819239</v>
      </c>
      <c r="AK80" s="343">
        <v>0</v>
      </c>
      <c r="AL80" s="343">
        <v>0</v>
      </c>
      <c r="AM80" s="343">
        <v>0</v>
      </c>
      <c r="AN80" s="343">
        <v>0</v>
      </c>
      <c r="AO80" s="343">
        <v>0</v>
      </c>
      <c r="AP80" s="343">
        <v>9.5588691767727578</v>
      </c>
      <c r="AQ80" s="343">
        <v>0</v>
      </c>
      <c r="AR80" s="343">
        <v>0</v>
      </c>
      <c r="AS80" s="343">
        <v>0</v>
      </c>
      <c r="AT80" s="343">
        <v>0</v>
      </c>
      <c r="AU80" s="343">
        <v>0</v>
      </c>
      <c r="AV80" s="343">
        <v>20.24831506571941</v>
      </c>
      <c r="AW80" s="343">
        <v>2.3253424654348848E-2</v>
      </c>
      <c r="AX80" s="344" t="s">
        <v>221</v>
      </c>
      <c r="AY80" s="344" t="s">
        <v>221</v>
      </c>
      <c r="AZ80" s="344" t="s">
        <v>221</v>
      </c>
      <c r="BA80" s="344" t="s">
        <v>221</v>
      </c>
      <c r="BB80" s="344" t="s">
        <v>221</v>
      </c>
      <c r="BC80" s="344" t="s">
        <v>221</v>
      </c>
      <c r="BD80" s="344" t="s">
        <v>221</v>
      </c>
      <c r="BE80" s="344" t="s">
        <v>221</v>
      </c>
      <c r="BF80" s="344" t="s">
        <v>221</v>
      </c>
      <c r="BG80" s="344" t="s">
        <v>221</v>
      </c>
      <c r="BH80" s="344" t="s">
        <v>221</v>
      </c>
      <c r="BI80" s="344" t="s">
        <v>221</v>
      </c>
      <c r="BJ80" s="344" t="s">
        <v>221</v>
      </c>
      <c r="BK80" s="344" t="s">
        <v>221</v>
      </c>
      <c r="BL80" s="344" t="s">
        <v>221</v>
      </c>
      <c r="BM80" s="344" t="s">
        <v>221</v>
      </c>
      <c r="BN80" s="343">
        <v>0</v>
      </c>
      <c r="BO80" s="344" t="s">
        <v>221</v>
      </c>
      <c r="BP80" s="344" t="s">
        <v>221</v>
      </c>
      <c r="BQ80" s="344" t="s">
        <v>221</v>
      </c>
      <c r="BR80" s="344" t="s">
        <v>221</v>
      </c>
      <c r="BS80" s="344" t="s">
        <v>221</v>
      </c>
      <c r="BT80" s="344" t="s">
        <v>221</v>
      </c>
      <c r="BU80" s="345"/>
      <c r="BV80" s="345"/>
      <c r="BW80" s="345"/>
      <c r="BX80" s="343">
        <v>0</v>
      </c>
      <c r="BY80" s="343">
        <v>4.1874910953167825</v>
      </c>
      <c r="BZ80" s="343">
        <v>0.75924589030695266</v>
      </c>
      <c r="CA80" s="345"/>
      <c r="CB80" s="345"/>
      <c r="CC80" s="343">
        <v>6.5506479443081309</v>
      </c>
      <c r="CD80" s="344" t="s">
        <v>221</v>
      </c>
      <c r="CE80" s="382">
        <f t="shared" si="8"/>
        <v>714.78834373770042</v>
      </c>
      <c r="CF80" s="382"/>
    </row>
    <row r="81" spans="1:11" ht="12.65" customHeight="1" x14ac:dyDescent="0.3">
      <c r="A81" s="383" t="s">
        <v>253</v>
      </c>
      <c r="B81" s="383"/>
      <c r="C81" s="383"/>
      <c r="D81" s="383"/>
      <c r="E81" s="383"/>
    </row>
    <row r="82" spans="1:11" ht="12.65" customHeight="1" x14ac:dyDescent="0.3">
      <c r="A82" s="373" t="s">
        <v>254</v>
      </c>
      <c r="B82" s="384"/>
      <c r="C82" s="385" t="s">
        <v>1288</v>
      </c>
      <c r="D82" s="386"/>
      <c r="E82" s="366"/>
    </row>
    <row r="83" spans="1:11" ht="12.65" customHeight="1" x14ac:dyDescent="0.3">
      <c r="A83" s="366" t="s">
        <v>255</v>
      </c>
      <c r="B83" s="384" t="s">
        <v>256</v>
      </c>
      <c r="C83" s="387" t="s">
        <v>1268</v>
      </c>
      <c r="D83" s="386"/>
      <c r="E83" s="366"/>
    </row>
    <row r="84" spans="1:11" ht="12.65" customHeight="1" x14ac:dyDescent="0.3">
      <c r="A84" s="366" t="s">
        <v>257</v>
      </c>
      <c r="B84" s="384" t="s">
        <v>256</v>
      </c>
      <c r="C84" s="230" t="s">
        <v>1269</v>
      </c>
      <c r="D84" s="205"/>
      <c r="E84" s="204"/>
    </row>
    <row r="85" spans="1:11" ht="12.65" customHeight="1" x14ac:dyDescent="0.3">
      <c r="A85" s="366" t="s">
        <v>1251</v>
      </c>
      <c r="B85" s="384"/>
      <c r="C85" s="271" t="s">
        <v>1270</v>
      </c>
      <c r="D85" s="205"/>
      <c r="E85" s="204"/>
    </row>
    <row r="86" spans="1:11" ht="12.65" customHeight="1" x14ac:dyDescent="0.3">
      <c r="A86" s="366" t="s">
        <v>1252</v>
      </c>
      <c r="B86" s="384" t="s">
        <v>256</v>
      </c>
      <c r="C86" s="231" t="s">
        <v>1271</v>
      </c>
      <c r="D86" s="205"/>
      <c r="E86" s="204"/>
    </row>
    <row r="87" spans="1:11" ht="12.65" customHeight="1" x14ac:dyDescent="0.3">
      <c r="A87" s="366" t="s">
        <v>258</v>
      </c>
      <c r="B87" s="384" t="s">
        <v>256</v>
      </c>
      <c r="C87" s="230" t="s">
        <v>1272</v>
      </c>
      <c r="D87" s="205"/>
      <c r="E87" s="204"/>
    </row>
    <row r="88" spans="1:11" ht="14" x14ac:dyDescent="0.3">
      <c r="A88" s="366" t="s">
        <v>259</v>
      </c>
      <c r="B88" s="384" t="s">
        <v>256</v>
      </c>
      <c r="C88" s="230" t="s">
        <v>1273</v>
      </c>
      <c r="D88" s="205"/>
      <c r="E88" s="204"/>
      <c r="G88" s="335" t="s">
        <v>1283</v>
      </c>
      <c r="H88" s="335" t="s">
        <v>248</v>
      </c>
      <c r="K88" s="335" t="s">
        <v>1284</v>
      </c>
    </row>
    <row r="89" spans="1:11" ht="12.65" customHeight="1" x14ac:dyDescent="0.3">
      <c r="A89" s="366" t="s">
        <v>260</v>
      </c>
      <c r="B89" s="384" t="s">
        <v>256</v>
      </c>
      <c r="C89" s="230" t="s">
        <v>1274</v>
      </c>
      <c r="D89" s="205"/>
      <c r="E89" s="204"/>
      <c r="G89" s="335"/>
      <c r="H89" s="335"/>
      <c r="K89" s="335"/>
    </row>
    <row r="90" spans="1:11" ht="12.65" customHeight="1" x14ac:dyDescent="0.3">
      <c r="A90" s="366" t="s">
        <v>261</v>
      </c>
      <c r="B90" s="384" t="s">
        <v>256</v>
      </c>
      <c r="C90" s="230" t="s">
        <v>1275</v>
      </c>
      <c r="D90" s="205"/>
      <c r="E90" s="204"/>
      <c r="G90" s="336" t="s">
        <v>1281</v>
      </c>
      <c r="H90" s="336" t="s">
        <v>250</v>
      </c>
      <c r="I90" s="336"/>
      <c r="J90" s="336"/>
      <c r="K90" s="336" t="s">
        <v>1285</v>
      </c>
    </row>
    <row r="91" spans="1:11" ht="12.65" customHeight="1" x14ac:dyDescent="0.3">
      <c r="A91" s="366" t="s">
        <v>262</v>
      </c>
      <c r="B91" s="384" t="s">
        <v>256</v>
      </c>
      <c r="C91" s="230" t="s">
        <v>1276</v>
      </c>
      <c r="D91" s="205"/>
      <c r="E91" s="204"/>
    </row>
    <row r="92" spans="1:11" ht="12.65" customHeight="1" x14ac:dyDescent="0.3">
      <c r="A92" s="366" t="s">
        <v>263</v>
      </c>
      <c r="B92" s="384" t="s">
        <v>256</v>
      </c>
      <c r="C92" s="226" t="s">
        <v>1277</v>
      </c>
      <c r="D92" s="386"/>
      <c r="E92" s="366"/>
    </row>
    <row r="93" spans="1:11" ht="12.65" customHeight="1" x14ac:dyDescent="0.3">
      <c r="A93" s="366" t="s">
        <v>264</v>
      </c>
      <c r="B93" s="384" t="s">
        <v>256</v>
      </c>
      <c r="C93" s="270" t="s">
        <v>1278</v>
      </c>
      <c r="D93" s="386"/>
      <c r="E93" s="366"/>
    </row>
    <row r="94" spans="1:11" ht="12.65" customHeight="1" x14ac:dyDescent="0.3">
      <c r="A94" s="366"/>
      <c r="B94" s="366"/>
      <c r="C94" s="374"/>
      <c r="D94" s="366"/>
      <c r="E94" s="366"/>
    </row>
    <row r="95" spans="1:11" ht="12.65" customHeight="1" x14ac:dyDescent="0.3">
      <c r="A95" s="383" t="s">
        <v>265</v>
      </c>
      <c r="B95" s="383"/>
      <c r="C95" s="383"/>
      <c r="D95" s="383"/>
      <c r="E95" s="383"/>
    </row>
    <row r="96" spans="1:11" ht="12.65" customHeight="1" x14ac:dyDescent="0.3">
      <c r="A96" s="388" t="s">
        <v>266</v>
      </c>
      <c r="B96" s="388"/>
      <c r="C96" s="388"/>
      <c r="D96" s="388"/>
      <c r="E96" s="388"/>
    </row>
    <row r="97" spans="1:5" ht="12.65" customHeight="1" x14ac:dyDescent="0.3">
      <c r="A97" s="366" t="s">
        <v>267</v>
      </c>
      <c r="B97" s="384" t="s">
        <v>256</v>
      </c>
      <c r="C97" s="189"/>
      <c r="D97" s="366"/>
      <c r="E97" s="366"/>
    </row>
    <row r="98" spans="1:5" ht="12.65" customHeight="1" x14ac:dyDescent="0.3">
      <c r="A98" s="366" t="s">
        <v>259</v>
      </c>
      <c r="B98" s="384" t="s">
        <v>256</v>
      </c>
      <c r="C98" s="189"/>
      <c r="D98" s="366"/>
      <c r="E98" s="366"/>
    </row>
    <row r="99" spans="1:5" ht="12.65" customHeight="1" x14ac:dyDescent="0.3">
      <c r="A99" s="366" t="s">
        <v>268</v>
      </c>
      <c r="B99" s="384" t="s">
        <v>256</v>
      </c>
      <c r="C99" s="189"/>
      <c r="D99" s="366"/>
      <c r="E99" s="366"/>
    </row>
    <row r="100" spans="1:5" ht="12.65" customHeight="1" x14ac:dyDescent="0.3">
      <c r="A100" s="388" t="s">
        <v>269</v>
      </c>
      <c r="B100" s="388"/>
      <c r="C100" s="388"/>
      <c r="D100" s="388"/>
      <c r="E100" s="388"/>
    </row>
    <row r="101" spans="1:5" ht="12.65" customHeight="1" x14ac:dyDescent="0.3">
      <c r="A101" s="366" t="s">
        <v>270</v>
      </c>
      <c r="B101" s="384" t="s">
        <v>256</v>
      </c>
      <c r="C101" s="189"/>
      <c r="D101" s="366"/>
      <c r="E101" s="366"/>
    </row>
    <row r="102" spans="1:5" ht="12.65" customHeight="1" x14ac:dyDescent="0.3">
      <c r="A102" s="366" t="s">
        <v>132</v>
      </c>
      <c r="B102" s="384" t="s">
        <v>256</v>
      </c>
      <c r="C102" s="222">
        <v>1</v>
      </c>
      <c r="D102" s="366"/>
      <c r="E102" s="366"/>
    </row>
    <row r="103" spans="1:5" ht="12.65" customHeight="1" x14ac:dyDescent="0.3">
      <c r="A103" s="388" t="s">
        <v>271</v>
      </c>
      <c r="B103" s="388"/>
      <c r="C103" s="388"/>
      <c r="D103" s="388"/>
      <c r="E103" s="388"/>
    </row>
    <row r="104" spans="1:5" ht="12.65" customHeight="1" x14ac:dyDescent="0.3">
      <c r="A104" s="366" t="s">
        <v>272</v>
      </c>
      <c r="B104" s="384" t="s">
        <v>256</v>
      </c>
      <c r="C104" s="189"/>
      <c r="D104" s="366"/>
      <c r="E104" s="366"/>
    </row>
    <row r="105" spans="1:5" ht="12.65" customHeight="1" x14ac:dyDescent="0.3">
      <c r="A105" s="366" t="s">
        <v>273</v>
      </c>
      <c r="B105" s="384" t="s">
        <v>256</v>
      </c>
      <c r="C105" s="189"/>
      <c r="D105" s="366"/>
      <c r="E105" s="366"/>
    </row>
    <row r="106" spans="1:5" ht="12.65" customHeight="1" x14ac:dyDescent="0.3">
      <c r="A106" s="366" t="s">
        <v>274</v>
      </c>
      <c r="B106" s="384" t="s">
        <v>256</v>
      </c>
      <c r="C106" s="189"/>
      <c r="D106" s="366"/>
      <c r="E106" s="366"/>
    </row>
    <row r="107" spans="1:5" ht="21.75" customHeight="1" x14ac:dyDescent="0.3">
      <c r="A107" s="366"/>
      <c r="B107" s="384"/>
      <c r="C107" s="389"/>
      <c r="D107" s="366"/>
      <c r="E107" s="366"/>
    </row>
    <row r="108" spans="1:5" ht="13.5" customHeight="1" x14ac:dyDescent="0.3">
      <c r="A108" s="390" t="s">
        <v>275</v>
      </c>
      <c r="B108" s="383"/>
      <c r="C108" s="383"/>
      <c r="D108" s="383"/>
      <c r="E108" s="383"/>
    </row>
    <row r="109" spans="1:5" ht="13.5" customHeight="1" x14ac:dyDescent="0.3">
      <c r="A109" s="366"/>
      <c r="B109" s="384"/>
      <c r="C109" s="389"/>
      <c r="D109" s="366"/>
      <c r="E109" s="366"/>
    </row>
    <row r="110" spans="1:5" ht="12.65" customHeight="1" x14ac:dyDescent="0.3">
      <c r="A110" s="373" t="s">
        <v>276</v>
      </c>
      <c r="B110" s="366"/>
      <c r="C110" s="367" t="s">
        <v>277</v>
      </c>
      <c r="D110" s="368" t="s">
        <v>215</v>
      </c>
      <c r="E110" s="366"/>
    </row>
    <row r="111" spans="1:5" ht="12.65" customHeight="1" x14ac:dyDescent="0.3">
      <c r="A111" s="366" t="s">
        <v>278</v>
      </c>
      <c r="B111" s="384" t="s">
        <v>256</v>
      </c>
      <c r="C111" s="189">
        <v>18877</v>
      </c>
      <c r="D111" s="174">
        <v>100100</v>
      </c>
      <c r="E111" s="366"/>
    </row>
    <row r="112" spans="1:5" ht="12.65" customHeight="1" x14ac:dyDescent="0.3">
      <c r="A112" s="366" t="s">
        <v>279</v>
      </c>
      <c r="B112" s="384" t="s">
        <v>256</v>
      </c>
      <c r="C112" s="189"/>
      <c r="D112" s="174"/>
      <c r="E112" s="366"/>
    </row>
    <row r="113" spans="1:5" ht="12.65" customHeight="1" x14ac:dyDescent="0.3">
      <c r="A113" s="366" t="s">
        <v>280</v>
      </c>
      <c r="B113" s="384" t="s">
        <v>256</v>
      </c>
      <c r="C113" s="189"/>
      <c r="D113" s="174"/>
      <c r="E113" s="366"/>
    </row>
    <row r="114" spans="1:5" ht="12.65" customHeight="1" x14ac:dyDescent="0.3">
      <c r="A114" s="366" t="s">
        <v>281</v>
      </c>
      <c r="B114" s="384" t="s">
        <v>256</v>
      </c>
      <c r="C114" s="189">
        <v>2331</v>
      </c>
      <c r="D114" s="174">
        <v>3417</v>
      </c>
      <c r="E114" s="366"/>
    </row>
    <row r="115" spans="1:5" ht="12.65" customHeight="1" x14ac:dyDescent="0.3">
      <c r="A115" s="373" t="s">
        <v>282</v>
      </c>
      <c r="B115" s="366"/>
      <c r="C115" s="367" t="s">
        <v>167</v>
      </c>
      <c r="D115" s="366"/>
      <c r="E115" s="366"/>
    </row>
    <row r="116" spans="1:5" ht="12.65" customHeight="1" x14ac:dyDescent="0.3">
      <c r="A116" s="366" t="s">
        <v>283</v>
      </c>
      <c r="B116" s="384" t="s">
        <v>256</v>
      </c>
      <c r="C116" s="189">
        <v>79</v>
      </c>
      <c r="D116" s="366"/>
      <c r="E116" s="366"/>
    </row>
    <row r="117" spans="1:5" ht="12.65" customHeight="1" x14ac:dyDescent="0.3">
      <c r="A117" s="366" t="s">
        <v>284</v>
      </c>
      <c r="B117" s="384" t="s">
        <v>256</v>
      </c>
      <c r="C117" s="189">
        <v>40</v>
      </c>
      <c r="D117" s="366"/>
      <c r="E117" s="366"/>
    </row>
    <row r="118" spans="1:5" ht="12.65" customHeight="1" x14ac:dyDescent="0.3">
      <c r="A118" s="366" t="s">
        <v>1239</v>
      </c>
      <c r="B118" s="384" t="s">
        <v>256</v>
      </c>
      <c r="C118" s="189">
        <v>129</v>
      </c>
      <c r="D118" s="366"/>
      <c r="E118" s="366"/>
    </row>
    <row r="119" spans="1:5" ht="12.65" customHeight="1" x14ac:dyDescent="0.3">
      <c r="A119" s="366" t="s">
        <v>285</v>
      </c>
      <c r="B119" s="384" t="s">
        <v>256</v>
      </c>
      <c r="C119" s="189">
        <v>0</v>
      </c>
      <c r="D119" s="366"/>
      <c r="E119" s="366"/>
    </row>
    <row r="120" spans="1:5" ht="12.65" customHeight="1" x14ac:dyDescent="0.3">
      <c r="A120" s="366" t="s">
        <v>286</v>
      </c>
      <c r="B120" s="384" t="s">
        <v>256</v>
      </c>
      <c r="C120" s="189">
        <v>32</v>
      </c>
      <c r="D120" s="366"/>
      <c r="E120" s="366"/>
    </row>
    <row r="121" spans="1:5" ht="12.65" customHeight="1" x14ac:dyDescent="0.3">
      <c r="A121" s="366" t="s">
        <v>287</v>
      </c>
      <c r="B121" s="384" t="s">
        <v>256</v>
      </c>
      <c r="C121" s="189">
        <v>48</v>
      </c>
      <c r="D121" s="366"/>
      <c r="E121" s="366"/>
    </row>
    <row r="122" spans="1:5" ht="12.65" customHeight="1" x14ac:dyDescent="0.3">
      <c r="A122" s="366" t="s">
        <v>97</v>
      </c>
      <c r="B122" s="384" t="s">
        <v>256</v>
      </c>
      <c r="C122" s="189">
        <v>0</v>
      </c>
      <c r="D122" s="366"/>
      <c r="E122" s="366"/>
    </row>
    <row r="123" spans="1:5" ht="12.65" customHeight="1" x14ac:dyDescent="0.3">
      <c r="A123" s="366" t="s">
        <v>288</v>
      </c>
      <c r="B123" s="384" t="s">
        <v>256</v>
      </c>
      <c r="C123" s="189">
        <v>0</v>
      </c>
      <c r="D123" s="366"/>
      <c r="E123" s="366"/>
    </row>
    <row r="124" spans="1:5" ht="12.65" customHeight="1" x14ac:dyDescent="0.3">
      <c r="A124" s="366" t="s">
        <v>289</v>
      </c>
      <c r="B124" s="384"/>
      <c r="C124" s="189">
        <v>0</v>
      </c>
      <c r="D124" s="366"/>
      <c r="E124" s="366"/>
    </row>
    <row r="125" spans="1:5" ht="12.65" customHeight="1" x14ac:dyDescent="0.3">
      <c r="A125" s="366" t="s">
        <v>280</v>
      </c>
      <c r="B125" s="384" t="s">
        <v>256</v>
      </c>
      <c r="C125" s="189">
        <v>0</v>
      </c>
      <c r="D125" s="366"/>
      <c r="E125" s="366"/>
    </row>
    <row r="126" spans="1:5" ht="12.65" customHeight="1" x14ac:dyDescent="0.3">
      <c r="A126" s="366" t="s">
        <v>290</v>
      </c>
      <c r="B126" s="384" t="s">
        <v>256</v>
      </c>
      <c r="C126" s="189">
        <v>31</v>
      </c>
      <c r="D126" s="366"/>
      <c r="E126" s="366"/>
    </row>
    <row r="127" spans="1:5" ht="12.65" customHeight="1" x14ac:dyDescent="0.3">
      <c r="A127" s="366" t="s">
        <v>291</v>
      </c>
      <c r="B127" s="366"/>
      <c r="C127" s="374"/>
      <c r="D127" s="366"/>
      <c r="E127" s="366">
        <f>SUM(C116:C126)</f>
        <v>359</v>
      </c>
    </row>
    <row r="128" spans="1:5" ht="12.65" customHeight="1" x14ac:dyDescent="0.3">
      <c r="A128" s="366" t="s">
        <v>292</v>
      </c>
      <c r="B128" s="384" t="s">
        <v>256</v>
      </c>
      <c r="C128" s="189">
        <v>375</v>
      </c>
      <c r="D128" s="366"/>
      <c r="E128" s="366"/>
    </row>
    <row r="129" spans="1:7" ht="12.65" customHeight="1" x14ac:dyDescent="0.3">
      <c r="A129" s="366" t="s">
        <v>293</v>
      </c>
      <c r="B129" s="384" t="s">
        <v>256</v>
      </c>
      <c r="C129" s="189">
        <v>17</v>
      </c>
      <c r="D129" s="366"/>
      <c r="E129" s="366"/>
    </row>
    <row r="130" spans="1:7" ht="12.65" customHeight="1" x14ac:dyDescent="0.3">
      <c r="A130" s="366"/>
      <c r="B130" s="366"/>
      <c r="C130" s="374"/>
      <c r="D130" s="366"/>
      <c r="E130" s="366"/>
    </row>
    <row r="131" spans="1:7" ht="12.65" customHeight="1" x14ac:dyDescent="0.3">
      <c r="A131" s="366" t="s">
        <v>294</v>
      </c>
      <c r="B131" s="384" t="s">
        <v>256</v>
      </c>
      <c r="C131" s="189"/>
      <c r="D131" s="366"/>
      <c r="E131" s="366"/>
    </row>
    <row r="132" spans="1:7" ht="12.65" customHeight="1" x14ac:dyDescent="0.3">
      <c r="A132" s="366"/>
      <c r="B132" s="366"/>
      <c r="C132" s="374"/>
      <c r="D132" s="366"/>
      <c r="E132" s="366"/>
    </row>
    <row r="133" spans="1:7" ht="12.65" customHeight="1" x14ac:dyDescent="0.3">
      <c r="A133" s="366"/>
      <c r="B133" s="366"/>
      <c r="C133" s="374"/>
      <c r="D133" s="366"/>
      <c r="E133" s="366"/>
    </row>
    <row r="134" spans="1:7" ht="12.65" customHeight="1" x14ac:dyDescent="0.3">
      <c r="A134" s="366"/>
      <c r="B134" s="366"/>
      <c r="C134" s="374"/>
      <c r="D134" s="366"/>
      <c r="E134" s="366"/>
    </row>
    <row r="135" spans="1:7" ht="18" customHeight="1" x14ac:dyDescent="0.3">
      <c r="A135" s="366"/>
      <c r="B135" s="366"/>
      <c r="C135" s="374"/>
      <c r="D135" s="366"/>
      <c r="E135" s="366"/>
    </row>
    <row r="136" spans="1:7" ht="12.65" customHeight="1" x14ac:dyDescent="0.3">
      <c r="A136" s="383" t="s">
        <v>1240</v>
      </c>
      <c r="B136" s="390"/>
      <c r="C136" s="390"/>
      <c r="D136" s="390"/>
      <c r="E136" s="390"/>
    </row>
    <row r="137" spans="1:7" ht="12.65" customHeight="1" x14ac:dyDescent="0.3">
      <c r="A137" s="391" t="s">
        <v>295</v>
      </c>
      <c r="B137" s="392" t="s">
        <v>296</v>
      </c>
      <c r="C137" s="393" t="s">
        <v>297</v>
      </c>
      <c r="D137" s="392" t="s">
        <v>132</v>
      </c>
      <c r="E137" s="392" t="s">
        <v>203</v>
      </c>
    </row>
    <row r="138" spans="1:7" ht="12.65" customHeight="1" x14ac:dyDescent="0.3">
      <c r="A138" s="366" t="s">
        <v>277</v>
      </c>
      <c r="B138" s="174">
        <v>8243.2548815165883</v>
      </c>
      <c r="C138" s="189">
        <v>4006.2182938388623</v>
      </c>
      <c r="D138" s="174">
        <v>6627.5268246445494</v>
      </c>
      <c r="E138" s="366">
        <f>SUM(B138:D138)</f>
        <v>18877</v>
      </c>
    </row>
    <row r="139" spans="1:7" ht="12.65" customHeight="1" x14ac:dyDescent="0.3">
      <c r="A139" s="366" t="s">
        <v>215</v>
      </c>
      <c r="B139" s="174">
        <v>52975.739105615452</v>
      </c>
      <c r="C139" s="189">
        <v>21209.650035447605</v>
      </c>
      <c r="D139" s="174">
        <v>25914.61085893694</v>
      </c>
      <c r="E139" s="366">
        <f>SUM(B139:D139)</f>
        <v>100100</v>
      </c>
    </row>
    <row r="140" spans="1:7" ht="12.65" customHeight="1" x14ac:dyDescent="0.3">
      <c r="A140" s="366" t="s">
        <v>298</v>
      </c>
      <c r="B140" s="174">
        <v>30021.157237087471</v>
      </c>
      <c r="C140" s="174">
        <v>22877.761196377771</v>
      </c>
      <c r="D140" s="174">
        <v>45436.081566534755</v>
      </c>
      <c r="E140" s="366">
        <f>SUM(B140:D140)</f>
        <v>98335</v>
      </c>
    </row>
    <row r="141" spans="1:7" ht="12.65" customHeight="1" x14ac:dyDescent="0.3">
      <c r="A141" s="366" t="s">
        <v>245</v>
      </c>
      <c r="B141" s="174">
        <v>594389725.17000008</v>
      </c>
      <c r="C141" s="189">
        <v>215214969.59055233</v>
      </c>
      <c r="D141" s="174">
        <v>317928272.85944766</v>
      </c>
      <c r="E141" s="366">
        <f>SUM(B141:D141)</f>
        <v>1127532967.6200001</v>
      </c>
      <c r="F141" s="354">
        <f>C359</f>
        <v>1127532967.6200001</v>
      </c>
      <c r="G141" s="2">
        <f>CE73</f>
        <v>1127532967.6200001</v>
      </c>
    </row>
    <row r="142" spans="1:7" ht="12.65" customHeight="1" x14ac:dyDescent="0.3">
      <c r="A142" s="366" t="s">
        <v>246</v>
      </c>
      <c r="B142" s="174">
        <v>321649468.36644131</v>
      </c>
      <c r="C142" s="189">
        <v>245114459.38328567</v>
      </c>
      <c r="D142" s="174">
        <v>486806400.07027274</v>
      </c>
      <c r="E142" s="366">
        <f>SUM(B142:D142)</f>
        <v>1053570327.8199997</v>
      </c>
      <c r="F142" s="354">
        <f>C360</f>
        <v>1053570327.85</v>
      </c>
      <c r="G142" s="2">
        <f>CE74</f>
        <v>1053570327.85</v>
      </c>
    </row>
    <row r="143" spans="1:7" ht="12.65" customHeight="1" x14ac:dyDescent="0.3">
      <c r="A143" s="391" t="s">
        <v>299</v>
      </c>
      <c r="B143" s="392" t="s">
        <v>296</v>
      </c>
      <c r="C143" s="393" t="s">
        <v>297</v>
      </c>
      <c r="D143" s="392" t="s">
        <v>132</v>
      </c>
      <c r="E143" s="392" t="s">
        <v>203</v>
      </c>
    </row>
    <row r="144" spans="1:7" ht="12.65" customHeight="1" x14ac:dyDescent="0.3">
      <c r="A144" s="366" t="s">
        <v>277</v>
      </c>
      <c r="B144" s="174"/>
      <c r="C144" s="189"/>
      <c r="D144" s="174"/>
      <c r="E144" s="366">
        <f>SUM(B144:D144)</f>
        <v>0</v>
      </c>
    </row>
    <row r="145" spans="1:5" ht="12.65" customHeight="1" x14ac:dyDescent="0.3">
      <c r="A145" s="366" t="s">
        <v>215</v>
      </c>
      <c r="B145" s="174"/>
      <c r="C145" s="189"/>
      <c r="D145" s="174"/>
      <c r="E145" s="366">
        <f>SUM(B145:D145)</f>
        <v>0</v>
      </c>
    </row>
    <row r="146" spans="1:5" ht="12.65" customHeight="1" x14ac:dyDescent="0.3">
      <c r="A146" s="366" t="s">
        <v>298</v>
      </c>
      <c r="B146" s="174"/>
      <c r="C146" s="189"/>
      <c r="D146" s="174"/>
      <c r="E146" s="366">
        <f>SUM(B146:D146)</f>
        <v>0</v>
      </c>
    </row>
    <row r="147" spans="1:5" ht="12.65" customHeight="1" x14ac:dyDescent="0.3">
      <c r="A147" s="366" t="s">
        <v>245</v>
      </c>
      <c r="B147" s="174"/>
      <c r="C147" s="189"/>
      <c r="D147" s="174"/>
      <c r="E147" s="366">
        <f>SUM(B147:D147)</f>
        <v>0</v>
      </c>
    </row>
    <row r="148" spans="1:5" ht="12.65" customHeight="1" x14ac:dyDescent="0.3">
      <c r="A148" s="366" t="s">
        <v>246</v>
      </c>
      <c r="B148" s="174"/>
      <c r="C148" s="189"/>
      <c r="D148" s="174"/>
      <c r="E148" s="366">
        <f>SUM(B148:D148)</f>
        <v>0</v>
      </c>
    </row>
    <row r="149" spans="1:5" ht="12.65" customHeight="1" x14ac:dyDescent="0.3">
      <c r="A149" s="391" t="s">
        <v>300</v>
      </c>
      <c r="B149" s="392" t="s">
        <v>296</v>
      </c>
      <c r="C149" s="393" t="s">
        <v>297</v>
      </c>
      <c r="D149" s="392" t="s">
        <v>132</v>
      </c>
      <c r="E149" s="392" t="s">
        <v>203</v>
      </c>
    </row>
    <row r="150" spans="1:5" ht="12.65" customHeight="1" x14ac:dyDescent="0.3">
      <c r="A150" s="366" t="s">
        <v>277</v>
      </c>
      <c r="B150" s="174"/>
      <c r="C150" s="189"/>
      <c r="D150" s="174"/>
      <c r="E150" s="366">
        <f>SUM(B150:D150)</f>
        <v>0</v>
      </c>
    </row>
    <row r="151" spans="1:5" ht="12.65" customHeight="1" x14ac:dyDescent="0.3">
      <c r="A151" s="366" t="s">
        <v>215</v>
      </c>
      <c r="B151" s="174"/>
      <c r="C151" s="189"/>
      <c r="D151" s="174"/>
      <c r="E151" s="366">
        <f>SUM(B151:D151)</f>
        <v>0</v>
      </c>
    </row>
    <row r="152" spans="1:5" ht="12.65" customHeight="1" x14ac:dyDescent="0.3">
      <c r="A152" s="366" t="s">
        <v>298</v>
      </c>
      <c r="B152" s="174"/>
      <c r="C152" s="189"/>
      <c r="D152" s="174"/>
      <c r="E152" s="366">
        <f>SUM(B152:D152)</f>
        <v>0</v>
      </c>
    </row>
    <row r="153" spans="1:5" ht="12.65" customHeight="1" x14ac:dyDescent="0.3">
      <c r="A153" s="366" t="s">
        <v>245</v>
      </c>
      <c r="B153" s="174"/>
      <c r="C153" s="189"/>
      <c r="D153" s="174"/>
      <c r="E153" s="366">
        <f>SUM(B153:D153)</f>
        <v>0</v>
      </c>
    </row>
    <row r="154" spans="1:5" ht="12.65" customHeight="1" x14ac:dyDescent="0.3">
      <c r="A154" s="366" t="s">
        <v>246</v>
      </c>
      <c r="B154" s="174"/>
      <c r="C154" s="189"/>
      <c r="D154" s="174"/>
      <c r="E154" s="366">
        <f>SUM(B154:D154)</f>
        <v>0</v>
      </c>
    </row>
    <row r="155" spans="1:5" ht="12.65" customHeight="1" x14ac:dyDescent="0.3">
      <c r="A155" s="372"/>
      <c r="B155" s="372"/>
      <c r="C155" s="394"/>
      <c r="D155" s="395"/>
      <c r="E155" s="366"/>
    </row>
    <row r="156" spans="1:5" ht="12.65" customHeight="1" x14ac:dyDescent="0.3">
      <c r="A156" s="391" t="s">
        <v>301</v>
      </c>
      <c r="B156" s="392" t="s">
        <v>302</v>
      </c>
      <c r="C156" s="393" t="s">
        <v>303</v>
      </c>
      <c r="D156" s="366"/>
      <c r="E156" s="366"/>
    </row>
    <row r="157" spans="1:5" ht="12.65" customHeight="1" x14ac:dyDescent="0.3">
      <c r="A157" s="372" t="s">
        <v>304</v>
      </c>
      <c r="B157" s="174"/>
      <c r="C157" s="174"/>
      <c r="D157" s="366"/>
      <c r="E157" s="366"/>
    </row>
    <row r="158" spans="1:5" ht="12.65" customHeight="1" x14ac:dyDescent="0.3">
      <c r="A158" s="372"/>
      <c r="B158" s="395"/>
      <c r="C158" s="394"/>
      <c r="D158" s="366"/>
      <c r="E158" s="366"/>
    </row>
    <row r="159" spans="1:5" ht="12.65" customHeight="1" x14ac:dyDescent="0.3">
      <c r="A159" s="372"/>
      <c r="B159" s="372"/>
      <c r="C159" s="394"/>
      <c r="D159" s="395"/>
      <c r="E159" s="366"/>
    </row>
    <row r="160" spans="1:5" ht="12.65" customHeight="1" x14ac:dyDescent="0.3">
      <c r="A160" s="372"/>
      <c r="B160" s="372"/>
      <c r="C160" s="394"/>
      <c r="D160" s="395"/>
      <c r="E160" s="366"/>
    </row>
    <row r="161" spans="1:5" ht="12.65" customHeight="1" x14ac:dyDescent="0.3">
      <c r="A161" s="372"/>
      <c r="B161" s="372"/>
      <c r="C161" s="394"/>
      <c r="D161" s="395"/>
      <c r="E161" s="366"/>
    </row>
    <row r="162" spans="1:5" ht="21.75" customHeight="1" x14ac:dyDescent="0.3">
      <c r="A162" s="372"/>
      <c r="B162" s="372"/>
      <c r="C162" s="394"/>
      <c r="D162" s="395"/>
      <c r="E162" s="366"/>
    </row>
    <row r="163" spans="1:5" ht="11.5" customHeight="1" x14ac:dyDescent="0.3">
      <c r="A163" s="390" t="s">
        <v>305</v>
      </c>
      <c r="B163" s="383"/>
      <c r="C163" s="383"/>
      <c r="D163" s="383"/>
      <c r="E163" s="383"/>
    </row>
    <row r="164" spans="1:5" ht="11.5" customHeight="1" x14ac:dyDescent="0.3">
      <c r="A164" s="388" t="s">
        <v>306</v>
      </c>
      <c r="B164" s="388"/>
      <c r="C164" s="388"/>
      <c r="D164" s="388"/>
      <c r="E164" s="388"/>
    </row>
    <row r="165" spans="1:5" ht="11.5" customHeight="1" x14ac:dyDescent="0.3">
      <c r="A165" s="366" t="s">
        <v>307</v>
      </c>
      <c r="B165" s="384" t="s">
        <v>256</v>
      </c>
      <c r="C165" s="189">
        <v>13099687.560000001</v>
      </c>
      <c r="D165" s="366"/>
      <c r="E165" s="366"/>
    </row>
    <row r="166" spans="1:5" ht="11.5" customHeight="1" x14ac:dyDescent="0.3">
      <c r="A166" s="366" t="s">
        <v>308</v>
      </c>
      <c r="B166" s="384" t="s">
        <v>256</v>
      </c>
      <c r="C166" s="189"/>
      <c r="D166" s="366"/>
      <c r="E166" s="366"/>
    </row>
    <row r="167" spans="1:5" ht="11.5" customHeight="1" x14ac:dyDescent="0.3">
      <c r="A167" s="372" t="s">
        <v>309</v>
      </c>
      <c r="B167" s="384" t="s">
        <v>256</v>
      </c>
      <c r="C167" s="189"/>
      <c r="D167" s="366"/>
      <c r="E167" s="366"/>
    </row>
    <row r="168" spans="1:5" ht="11.5" customHeight="1" x14ac:dyDescent="0.3">
      <c r="A168" s="366" t="s">
        <v>310</v>
      </c>
      <c r="B168" s="384" t="s">
        <v>256</v>
      </c>
      <c r="C168" s="189">
        <v>23099181.25</v>
      </c>
      <c r="D168" s="366"/>
      <c r="E168" s="366"/>
    </row>
    <row r="169" spans="1:5" ht="11.5" customHeight="1" x14ac:dyDescent="0.3">
      <c r="A169" s="366" t="s">
        <v>311</v>
      </c>
      <c r="B169" s="384" t="s">
        <v>256</v>
      </c>
      <c r="C169" s="189"/>
      <c r="D169" s="366"/>
      <c r="E169" s="366"/>
    </row>
    <row r="170" spans="1:5" ht="11.5" customHeight="1" x14ac:dyDescent="0.3">
      <c r="A170" s="366" t="s">
        <v>312</v>
      </c>
      <c r="B170" s="384" t="s">
        <v>256</v>
      </c>
      <c r="C170" s="189"/>
      <c r="D170" s="366"/>
      <c r="E170" s="366"/>
    </row>
    <row r="171" spans="1:5" ht="11.5" customHeight="1" x14ac:dyDescent="0.3">
      <c r="A171" s="366" t="s">
        <v>313</v>
      </c>
      <c r="B171" s="384" t="s">
        <v>256</v>
      </c>
      <c r="C171" s="189">
        <v>19149089.399999999</v>
      </c>
      <c r="D171" s="366"/>
      <c r="E171" s="366"/>
    </row>
    <row r="172" spans="1:5" ht="11.5" customHeight="1" x14ac:dyDescent="0.3">
      <c r="A172" s="366" t="s">
        <v>313</v>
      </c>
      <c r="B172" s="384" t="s">
        <v>256</v>
      </c>
      <c r="C172" s="189">
        <v>50158.21</v>
      </c>
      <c r="D172" s="366"/>
      <c r="E172" s="366"/>
    </row>
    <row r="173" spans="1:5" ht="11.5" customHeight="1" x14ac:dyDescent="0.3">
      <c r="A173" s="366" t="s">
        <v>203</v>
      </c>
      <c r="B173" s="366"/>
      <c r="C173" s="374"/>
      <c r="D173" s="366">
        <f>SUM(C165:C172)</f>
        <v>55398116.420000002</v>
      </c>
      <c r="E173" s="366"/>
    </row>
    <row r="174" spans="1:5" ht="11.5" customHeight="1" x14ac:dyDescent="0.3">
      <c r="A174" s="388" t="s">
        <v>314</v>
      </c>
      <c r="B174" s="388"/>
      <c r="C174" s="388"/>
      <c r="D174" s="388"/>
      <c r="E174" s="388"/>
    </row>
    <row r="175" spans="1:5" ht="11.5" customHeight="1" x14ac:dyDescent="0.3">
      <c r="A175" s="366" t="s">
        <v>315</v>
      </c>
      <c r="B175" s="384" t="s">
        <v>256</v>
      </c>
      <c r="C175" s="189">
        <v>6037374.5899999999</v>
      </c>
      <c r="D175" s="366"/>
      <c r="E175" s="366"/>
    </row>
    <row r="176" spans="1:5" ht="11.5" customHeight="1" x14ac:dyDescent="0.3">
      <c r="A176" s="366" t="s">
        <v>316</v>
      </c>
      <c r="B176" s="384" t="s">
        <v>256</v>
      </c>
      <c r="C176" s="189">
        <v>1727884.52</v>
      </c>
      <c r="D176" s="366"/>
      <c r="E176" s="366"/>
    </row>
    <row r="177" spans="1:5" ht="11.5" customHeight="1" x14ac:dyDescent="0.3">
      <c r="A177" s="366" t="s">
        <v>203</v>
      </c>
      <c r="B177" s="366"/>
      <c r="C177" s="374"/>
      <c r="D177" s="366">
        <f>SUM(C175:C176)</f>
        <v>7765259.1099999994</v>
      </c>
      <c r="E177" s="366"/>
    </row>
    <row r="178" spans="1:5" ht="11.5" customHeight="1" x14ac:dyDescent="0.3">
      <c r="A178" s="388" t="s">
        <v>317</v>
      </c>
      <c r="B178" s="388"/>
      <c r="C178" s="388"/>
      <c r="D178" s="388"/>
      <c r="E178" s="388"/>
    </row>
    <row r="179" spans="1:5" ht="11.5" customHeight="1" x14ac:dyDescent="0.3">
      <c r="A179" s="366" t="s">
        <v>318</v>
      </c>
      <c r="B179" s="384" t="s">
        <v>256</v>
      </c>
      <c r="C179" s="189">
        <v>6259618.5</v>
      </c>
      <c r="D179" s="366"/>
      <c r="E179" s="366"/>
    </row>
    <row r="180" spans="1:5" ht="11.5" customHeight="1" x14ac:dyDescent="0.3">
      <c r="A180" s="366" t="s">
        <v>319</v>
      </c>
      <c r="B180" s="384" t="s">
        <v>256</v>
      </c>
      <c r="C180" s="189"/>
      <c r="D180" s="366"/>
      <c r="E180" s="366"/>
    </row>
    <row r="181" spans="1:5" ht="11.5" customHeight="1" x14ac:dyDescent="0.3">
      <c r="A181" s="366" t="s">
        <v>203</v>
      </c>
      <c r="B181" s="366"/>
      <c r="C181" s="374"/>
      <c r="D181" s="366">
        <f>SUM(C179:C180)</f>
        <v>6259618.5</v>
      </c>
      <c r="E181" s="366"/>
    </row>
    <row r="182" spans="1:5" ht="11.5" customHeight="1" x14ac:dyDescent="0.3">
      <c r="A182" s="388" t="s">
        <v>320</v>
      </c>
      <c r="B182" s="388"/>
      <c r="C182" s="388"/>
      <c r="D182" s="388"/>
      <c r="E182" s="388"/>
    </row>
    <row r="183" spans="1:5" ht="11.5" customHeight="1" x14ac:dyDescent="0.3">
      <c r="A183" s="366" t="s">
        <v>321</v>
      </c>
      <c r="B183" s="384" t="s">
        <v>256</v>
      </c>
      <c r="C183" s="189">
        <v>170372.76</v>
      </c>
      <c r="D183" s="366"/>
      <c r="E183" s="366"/>
    </row>
    <row r="184" spans="1:5" ht="11.5" customHeight="1" x14ac:dyDescent="0.3">
      <c r="A184" s="366" t="s">
        <v>322</v>
      </c>
      <c r="B184" s="384" t="s">
        <v>256</v>
      </c>
      <c r="C184" s="189">
        <v>6065922.3499999987</v>
      </c>
      <c r="D184" s="366"/>
      <c r="E184" s="366"/>
    </row>
    <row r="185" spans="1:5" ht="11.5" customHeight="1" x14ac:dyDescent="0.3">
      <c r="A185" s="366" t="s">
        <v>132</v>
      </c>
      <c r="B185" s="384" t="s">
        <v>256</v>
      </c>
      <c r="C185" s="189"/>
      <c r="D185" s="366"/>
      <c r="E185" s="366"/>
    </row>
    <row r="186" spans="1:5" ht="11.5" customHeight="1" x14ac:dyDescent="0.3">
      <c r="A186" s="366" t="s">
        <v>203</v>
      </c>
      <c r="B186" s="366"/>
      <c r="C186" s="374"/>
      <c r="D186" s="366">
        <f>SUM(C183:C185)</f>
        <v>6236295.1099999985</v>
      </c>
      <c r="E186" s="366"/>
    </row>
    <row r="187" spans="1:5" ht="11.5" customHeight="1" x14ac:dyDescent="0.3">
      <c r="A187" s="388" t="s">
        <v>323</v>
      </c>
      <c r="B187" s="388"/>
      <c r="C187" s="388"/>
      <c r="D187" s="388"/>
      <c r="E187" s="388"/>
    </row>
    <row r="188" spans="1:5" ht="11.5" customHeight="1" x14ac:dyDescent="0.3">
      <c r="A188" s="366" t="s">
        <v>324</v>
      </c>
      <c r="B188" s="384" t="s">
        <v>256</v>
      </c>
      <c r="C188" s="189"/>
      <c r="D188" s="366"/>
      <c r="E188" s="366"/>
    </row>
    <row r="189" spans="1:5" ht="11.5" customHeight="1" x14ac:dyDescent="0.3">
      <c r="A189" s="366" t="s">
        <v>325</v>
      </c>
      <c r="B189" s="384" t="s">
        <v>256</v>
      </c>
      <c r="C189" s="189">
        <v>13136962.869999995</v>
      </c>
      <c r="D189" s="366"/>
      <c r="E189" s="366"/>
    </row>
    <row r="190" spans="1:5" ht="11.5" customHeight="1" x14ac:dyDescent="0.3">
      <c r="A190" s="366" t="s">
        <v>203</v>
      </c>
      <c r="B190" s="366"/>
      <c r="C190" s="374"/>
      <c r="D190" s="366">
        <f>SUM(C188:C189)</f>
        <v>13136962.869999995</v>
      </c>
      <c r="E190" s="366"/>
    </row>
    <row r="191" spans="1:5" ht="18" customHeight="1" x14ac:dyDescent="0.3">
      <c r="A191" s="366"/>
      <c r="B191" s="366"/>
      <c r="C191" s="374"/>
      <c r="D191" s="366"/>
      <c r="E191" s="366"/>
    </row>
    <row r="192" spans="1:5" ht="12.65" customHeight="1" x14ac:dyDescent="0.3">
      <c r="A192" s="383" t="s">
        <v>326</v>
      </c>
      <c r="B192" s="383"/>
      <c r="C192" s="383"/>
      <c r="D192" s="383"/>
      <c r="E192" s="383"/>
    </row>
    <row r="193" spans="1:8" ht="12.65" customHeight="1" x14ac:dyDescent="0.3">
      <c r="A193" s="390" t="s">
        <v>327</v>
      </c>
      <c r="B193" s="383"/>
      <c r="C193" s="383"/>
      <c r="D193" s="383"/>
      <c r="E193" s="383"/>
    </row>
    <row r="194" spans="1:8" ht="12.65" customHeight="1" x14ac:dyDescent="0.3">
      <c r="A194" s="373"/>
      <c r="B194" s="368" t="s">
        <v>328</v>
      </c>
      <c r="C194" s="367" t="s">
        <v>329</v>
      </c>
      <c r="D194" s="368" t="s">
        <v>330</v>
      </c>
      <c r="E194" s="368" t="s">
        <v>331</v>
      </c>
    </row>
    <row r="195" spans="1:8" ht="12.65" customHeight="1" x14ac:dyDescent="0.3">
      <c r="A195" s="366" t="s">
        <v>332</v>
      </c>
      <c r="B195" s="174">
        <v>11820611.219999999</v>
      </c>
      <c r="C195" s="189">
        <v>0</v>
      </c>
      <c r="D195" s="174">
        <v>0</v>
      </c>
      <c r="E195" s="366">
        <f t="shared" ref="E195:E203" si="11">SUM(B195:C195)-D195</f>
        <v>11820611.219999999</v>
      </c>
    </row>
    <row r="196" spans="1:8" ht="12.65" customHeight="1" x14ac:dyDescent="0.3">
      <c r="A196" s="366" t="s">
        <v>333</v>
      </c>
      <c r="B196" s="174">
        <v>4036565.1</v>
      </c>
      <c r="C196" s="189">
        <v>0</v>
      </c>
      <c r="D196" s="174">
        <v>0</v>
      </c>
      <c r="E196" s="366">
        <f t="shared" si="11"/>
        <v>4036565.1</v>
      </c>
    </row>
    <row r="197" spans="1:8" ht="12.65" customHeight="1" x14ac:dyDescent="0.3">
      <c r="A197" s="366" t="s">
        <v>334</v>
      </c>
      <c r="B197" s="174">
        <v>599857054.5</v>
      </c>
      <c r="C197" s="189">
        <v>36844463.899999999</v>
      </c>
      <c r="D197" s="174">
        <v>39391.520000000004</v>
      </c>
      <c r="E197" s="366">
        <f t="shared" si="11"/>
        <v>636662126.88</v>
      </c>
    </row>
    <row r="198" spans="1:8" ht="12.65" customHeight="1" x14ac:dyDescent="0.3">
      <c r="A198" s="366" t="s">
        <v>335</v>
      </c>
      <c r="B198" s="174">
        <v>0</v>
      </c>
      <c r="C198" s="189">
        <v>0</v>
      </c>
      <c r="D198" s="174">
        <v>0</v>
      </c>
      <c r="E198" s="366">
        <f t="shared" si="11"/>
        <v>0</v>
      </c>
    </row>
    <row r="199" spans="1:8" ht="12.65" customHeight="1" x14ac:dyDescent="0.3">
      <c r="A199" s="366" t="s">
        <v>336</v>
      </c>
      <c r="B199" s="174">
        <v>11916408.23</v>
      </c>
      <c r="C199" s="189">
        <v>1021228.25</v>
      </c>
      <c r="D199" s="174">
        <v>48463.729999999996</v>
      </c>
      <c r="E199" s="366">
        <f t="shared" si="11"/>
        <v>12889172.75</v>
      </c>
    </row>
    <row r="200" spans="1:8" ht="12.65" customHeight="1" x14ac:dyDescent="0.3">
      <c r="A200" s="366" t="s">
        <v>337</v>
      </c>
      <c r="B200" s="174">
        <v>101001379.81999999</v>
      </c>
      <c r="C200" s="189">
        <v>8507633.6500000004</v>
      </c>
      <c r="D200" s="174">
        <v>48448.43</v>
      </c>
      <c r="E200" s="366">
        <f t="shared" si="11"/>
        <v>109460565.03999999</v>
      </c>
    </row>
    <row r="201" spans="1:8" ht="12.65" customHeight="1" x14ac:dyDescent="0.3">
      <c r="A201" s="366" t="s">
        <v>338</v>
      </c>
      <c r="B201" s="174">
        <v>729391.62999999989</v>
      </c>
      <c r="C201" s="189">
        <v>0</v>
      </c>
      <c r="D201" s="174">
        <v>0</v>
      </c>
      <c r="E201" s="366">
        <f t="shared" si="11"/>
        <v>729391.62999999989</v>
      </c>
    </row>
    <row r="202" spans="1:8" ht="12.65" customHeight="1" x14ac:dyDescent="0.3">
      <c r="A202" s="366" t="s">
        <v>339</v>
      </c>
      <c r="B202" s="174">
        <v>10730160.26</v>
      </c>
      <c r="C202" s="189">
        <v>0</v>
      </c>
      <c r="D202" s="174">
        <v>0</v>
      </c>
      <c r="E202" s="366">
        <f t="shared" si="11"/>
        <v>10730160.26</v>
      </c>
    </row>
    <row r="203" spans="1:8" ht="12.65" customHeight="1" x14ac:dyDescent="0.3">
      <c r="A203" s="366" t="s">
        <v>340</v>
      </c>
      <c r="B203" s="174"/>
      <c r="C203" s="189"/>
      <c r="D203" s="174"/>
      <c r="E203" s="366">
        <f t="shared" si="11"/>
        <v>0</v>
      </c>
    </row>
    <row r="204" spans="1:8" ht="12.65" customHeight="1" x14ac:dyDescent="0.3">
      <c r="A204" s="366" t="s">
        <v>203</v>
      </c>
      <c r="B204" s="366">
        <f>SUM(B195:B203)</f>
        <v>740091570.76000011</v>
      </c>
      <c r="C204" s="374">
        <f>SUM(C195:C203)</f>
        <v>46373325.799999997</v>
      </c>
      <c r="D204" s="366">
        <f>SUM(D195:D203)</f>
        <v>136303.67999999999</v>
      </c>
      <c r="E204" s="366">
        <f>SUM(E195:E203)</f>
        <v>786328592.88</v>
      </c>
    </row>
    <row r="205" spans="1:8" ht="12.65" customHeight="1" x14ac:dyDescent="0.3">
      <c r="A205" s="366"/>
      <c r="B205" s="366"/>
      <c r="C205" s="374"/>
      <c r="D205" s="366"/>
      <c r="E205" s="366"/>
    </row>
    <row r="206" spans="1:8" ht="12.65" customHeight="1" x14ac:dyDescent="0.3">
      <c r="A206" s="390" t="s">
        <v>341</v>
      </c>
      <c r="B206" s="390"/>
      <c r="C206" s="390"/>
      <c r="D206" s="390"/>
      <c r="E206" s="390"/>
    </row>
    <row r="207" spans="1:8" ht="12.65" customHeight="1" x14ac:dyDescent="0.3">
      <c r="A207" s="373"/>
      <c r="B207" s="368" t="s">
        <v>328</v>
      </c>
      <c r="C207" s="367" t="s">
        <v>329</v>
      </c>
      <c r="D207" s="368" t="s">
        <v>330</v>
      </c>
      <c r="E207" s="368" t="s">
        <v>331</v>
      </c>
      <c r="H207"/>
    </row>
    <row r="208" spans="1:8" ht="12.65" customHeight="1" x14ac:dyDescent="0.3">
      <c r="A208" s="366" t="s">
        <v>332</v>
      </c>
      <c r="B208" s="395"/>
      <c r="C208" s="394"/>
      <c r="D208" s="395"/>
      <c r="E208" s="366"/>
      <c r="H208"/>
    </row>
    <row r="209" spans="1:8" ht="12.65" customHeight="1" x14ac:dyDescent="0.3">
      <c r="A209" s="366" t="s">
        <v>333</v>
      </c>
      <c r="B209" s="174">
        <v>3724587.74</v>
      </c>
      <c r="C209" s="189">
        <v>112564.01</v>
      </c>
      <c r="D209" s="174">
        <v>0</v>
      </c>
      <c r="E209" s="366">
        <f t="shared" ref="E209:E216" si="12">SUM(B209:C209)-D209</f>
        <v>3837151.75</v>
      </c>
      <c r="H209"/>
    </row>
    <row r="210" spans="1:8" ht="12.65" customHeight="1" x14ac:dyDescent="0.3">
      <c r="A210" s="366" t="s">
        <v>334</v>
      </c>
      <c r="B210" s="174">
        <v>204554172.28999999</v>
      </c>
      <c r="C210" s="189">
        <v>19829601.42999997</v>
      </c>
      <c r="D210" s="174">
        <v>31737.75</v>
      </c>
      <c r="E210" s="366">
        <f t="shared" si="12"/>
        <v>224352035.96999997</v>
      </c>
      <c r="H210"/>
    </row>
    <row r="211" spans="1:8" ht="12.65" customHeight="1" x14ac:dyDescent="0.3">
      <c r="A211" s="366" t="s">
        <v>335</v>
      </c>
      <c r="B211" s="174">
        <v>0</v>
      </c>
      <c r="C211" s="189">
        <v>0</v>
      </c>
      <c r="D211" s="174">
        <v>0</v>
      </c>
      <c r="E211" s="366">
        <f t="shared" si="12"/>
        <v>0</v>
      </c>
      <c r="H211"/>
    </row>
    <row r="212" spans="1:8" ht="12.65" customHeight="1" x14ac:dyDescent="0.3">
      <c r="A212" s="366" t="s">
        <v>336</v>
      </c>
      <c r="B212" s="174">
        <v>9315031.9900000002</v>
      </c>
      <c r="C212" s="189">
        <v>511096.32000000047</v>
      </c>
      <c r="D212" s="174">
        <v>42769.83</v>
      </c>
      <c r="E212" s="366">
        <f t="shared" si="12"/>
        <v>9783358.4800000004</v>
      </c>
      <c r="H212"/>
    </row>
    <row r="213" spans="1:8" ht="12.65" customHeight="1" x14ac:dyDescent="0.3">
      <c r="A213" s="366" t="s">
        <v>337</v>
      </c>
      <c r="B213" s="174">
        <v>76015697.219999999</v>
      </c>
      <c r="C213" s="189">
        <v>6129974.4999999953</v>
      </c>
      <c r="D213" s="174">
        <v>99319.43</v>
      </c>
      <c r="E213" s="366">
        <f t="shared" si="12"/>
        <v>82046352.289999992</v>
      </c>
      <c r="H213"/>
    </row>
    <row r="214" spans="1:8" ht="12.65" customHeight="1" x14ac:dyDescent="0.3">
      <c r="A214" s="366" t="s">
        <v>338</v>
      </c>
      <c r="B214" s="174">
        <v>726732.24</v>
      </c>
      <c r="C214" s="189">
        <v>2454.83</v>
      </c>
      <c r="D214" s="174">
        <v>0</v>
      </c>
      <c r="E214" s="366">
        <f t="shared" si="12"/>
        <v>729187.07</v>
      </c>
      <c r="H214"/>
    </row>
    <row r="215" spans="1:8" ht="12.65" customHeight="1" x14ac:dyDescent="0.3">
      <c r="A215" s="366" t="s">
        <v>339</v>
      </c>
      <c r="B215" s="174">
        <v>8891233.7700000014</v>
      </c>
      <c r="C215" s="189">
        <v>603928.80999999971</v>
      </c>
      <c r="D215" s="174">
        <v>0</v>
      </c>
      <c r="E215" s="366">
        <f t="shared" si="12"/>
        <v>9495162.5800000019</v>
      </c>
      <c r="H215"/>
    </row>
    <row r="216" spans="1:8" ht="12.65" customHeight="1" x14ac:dyDescent="0.3">
      <c r="A216" s="366" t="s">
        <v>340</v>
      </c>
      <c r="B216" s="174">
        <v>0</v>
      </c>
      <c r="C216" s="189">
        <v>0</v>
      </c>
      <c r="D216" s="174">
        <v>0</v>
      </c>
      <c r="E216" s="366">
        <f t="shared" si="12"/>
        <v>0</v>
      </c>
      <c r="H216"/>
    </row>
    <row r="217" spans="1:8" ht="12.65" customHeight="1" x14ac:dyDescent="0.3">
      <c r="A217" s="366" t="s">
        <v>203</v>
      </c>
      <c r="B217" s="366">
        <f>SUM(B208:B216)</f>
        <v>303227455.25</v>
      </c>
      <c r="C217" s="374">
        <f>SUM(C208:C216)</f>
        <v>27189619.899999965</v>
      </c>
      <c r="D217" s="366">
        <f>SUM(D208:D216)</f>
        <v>173827.01</v>
      </c>
      <c r="E217" s="366">
        <f>SUM(E208:E216)</f>
        <v>330243248.13999993</v>
      </c>
    </row>
    <row r="218" spans="1:8" ht="21.75" customHeight="1" x14ac:dyDescent="0.3">
      <c r="A218" s="366"/>
      <c r="B218" s="366"/>
      <c r="C218" s="374"/>
      <c r="D218" s="366"/>
      <c r="E218" s="366"/>
    </row>
    <row r="219" spans="1:8" ht="12.65" customHeight="1" x14ac:dyDescent="0.3">
      <c r="A219" s="383" t="s">
        <v>342</v>
      </c>
      <c r="B219" s="383"/>
      <c r="C219" s="383"/>
      <c r="D219" s="383"/>
      <c r="E219" s="383"/>
    </row>
    <row r="220" spans="1:8" ht="12.65" customHeight="1" x14ac:dyDescent="0.3">
      <c r="A220" s="383"/>
      <c r="B220" s="432" t="s">
        <v>1255</v>
      </c>
      <c r="C220" s="432"/>
      <c r="D220" s="383"/>
      <c r="E220" s="383"/>
    </row>
    <row r="221" spans="1:8" ht="12.65" customHeight="1" x14ac:dyDescent="0.3">
      <c r="A221" s="396" t="s">
        <v>1255</v>
      </c>
      <c r="B221" s="383"/>
      <c r="C221" s="189">
        <v>18895236.850000001</v>
      </c>
      <c r="D221" s="384">
        <f>C221</f>
        <v>18895236.850000001</v>
      </c>
      <c r="E221" s="383"/>
    </row>
    <row r="222" spans="1:8" ht="12.65" customHeight="1" x14ac:dyDescent="0.3">
      <c r="A222" s="388" t="s">
        <v>343</v>
      </c>
      <c r="B222" s="388"/>
      <c r="C222" s="388"/>
      <c r="D222" s="388"/>
      <c r="E222" s="388"/>
    </row>
    <row r="223" spans="1:8" ht="12.65" customHeight="1" x14ac:dyDescent="0.3">
      <c r="A223" s="366" t="s">
        <v>344</v>
      </c>
      <c r="B223" s="384" t="s">
        <v>256</v>
      </c>
      <c r="C223" s="189">
        <v>735776642.62749791</v>
      </c>
      <c r="D223" s="366"/>
      <c r="E223" s="366"/>
    </row>
    <row r="224" spans="1:8" ht="12.65" customHeight="1" x14ac:dyDescent="0.3">
      <c r="A224" s="366" t="s">
        <v>345</v>
      </c>
      <c r="B224" s="384" t="s">
        <v>256</v>
      </c>
      <c r="C224" s="189">
        <v>376014326.96372265</v>
      </c>
      <c r="D224" s="366"/>
      <c r="E224" s="366"/>
    </row>
    <row r="225" spans="1:5" ht="12.65" customHeight="1" x14ac:dyDescent="0.3">
      <c r="A225" s="366" t="s">
        <v>346</v>
      </c>
      <c r="B225" s="384" t="s">
        <v>256</v>
      </c>
      <c r="C225" s="189">
        <v>21133207.622314382</v>
      </c>
      <c r="D225" s="366"/>
      <c r="E225" s="366"/>
    </row>
    <row r="226" spans="1:5" ht="12.65" customHeight="1" x14ac:dyDescent="0.3">
      <c r="A226" s="366" t="s">
        <v>347</v>
      </c>
      <c r="B226" s="384" t="s">
        <v>256</v>
      </c>
      <c r="C226" s="189">
        <v>83352142.042071342</v>
      </c>
      <c r="D226" s="366"/>
      <c r="E226" s="366"/>
    </row>
    <row r="227" spans="1:5" ht="12.65" customHeight="1" x14ac:dyDescent="0.3">
      <c r="A227" s="366" t="s">
        <v>348</v>
      </c>
      <c r="B227" s="384" t="s">
        <v>256</v>
      </c>
      <c r="C227" s="189"/>
      <c r="D227" s="366"/>
      <c r="E227" s="366"/>
    </row>
    <row r="228" spans="1:5" ht="12.65" customHeight="1" x14ac:dyDescent="0.3">
      <c r="A228" s="366" t="s">
        <v>349</v>
      </c>
      <c r="B228" s="384" t="s">
        <v>256</v>
      </c>
      <c r="C228" s="189">
        <v>309630651.28439361</v>
      </c>
      <c r="D228" s="366"/>
      <c r="E228" s="366"/>
    </row>
    <row r="229" spans="1:5" ht="12.65" customHeight="1" x14ac:dyDescent="0.3">
      <c r="A229" s="366" t="s">
        <v>350</v>
      </c>
      <c r="B229" s="366"/>
      <c r="C229" s="374"/>
      <c r="D229" s="366">
        <f>SUM(C223:C228)</f>
        <v>1525906970.54</v>
      </c>
      <c r="E229" s="366"/>
    </row>
    <row r="230" spans="1:5" ht="12.65" customHeight="1" x14ac:dyDescent="0.3">
      <c r="A230" s="388" t="s">
        <v>351</v>
      </c>
      <c r="B230" s="388"/>
      <c r="C230" s="388"/>
      <c r="D230" s="388"/>
      <c r="E230" s="388"/>
    </row>
    <row r="231" spans="1:5" ht="12.65" customHeight="1" x14ac:dyDescent="0.3">
      <c r="A231" s="373" t="s">
        <v>352</v>
      </c>
      <c r="B231" s="384" t="s">
        <v>256</v>
      </c>
      <c r="C231" s="189">
        <v>11639</v>
      </c>
      <c r="D231" s="366"/>
      <c r="E231" s="366"/>
    </row>
    <row r="232" spans="1:5" ht="12.65" customHeight="1" x14ac:dyDescent="0.3">
      <c r="A232" s="373"/>
      <c r="B232" s="384"/>
      <c r="C232" s="374"/>
      <c r="D232" s="366"/>
      <c r="E232" s="366"/>
    </row>
    <row r="233" spans="1:5" ht="12.65" customHeight="1" x14ac:dyDescent="0.3">
      <c r="A233" s="373" t="s">
        <v>353</v>
      </c>
      <c r="B233" s="384" t="s">
        <v>256</v>
      </c>
      <c r="C233" s="189">
        <v>15800526.16699117</v>
      </c>
      <c r="D233" s="366"/>
      <c r="E233" s="366"/>
    </row>
    <row r="234" spans="1:5" ht="12.65" customHeight="1" x14ac:dyDescent="0.3">
      <c r="A234" s="373" t="s">
        <v>354</v>
      </c>
      <c r="B234" s="384" t="s">
        <v>256</v>
      </c>
      <c r="C234" s="189">
        <v>30800643.003008828</v>
      </c>
      <c r="D234" s="366"/>
      <c r="E234" s="366"/>
    </row>
    <row r="235" spans="1:5" ht="12.65" customHeight="1" x14ac:dyDescent="0.3">
      <c r="A235" s="366"/>
      <c r="B235" s="366"/>
      <c r="C235" s="374"/>
      <c r="D235" s="366"/>
      <c r="E235" s="366"/>
    </row>
    <row r="236" spans="1:5" ht="12.65" customHeight="1" x14ac:dyDescent="0.3">
      <c r="A236" s="373" t="s">
        <v>355</v>
      </c>
      <c r="B236" s="366"/>
      <c r="C236" s="374"/>
      <c r="D236" s="366">
        <f>SUM(C233:C235)</f>
        <v>46601169.170000002</v>
      </c>
      <c r="E236" s="366"/>
    </row>
    <row r="237" spans="1:5" ht="12.65" customHeight="1" x14ac:dyDescent="0.3">
      <c r="A237" s="388" t="s">
        <v>356</v>
      </c>
      <c r="B237" s="388"/>
      <c r="C237" s="388"/>
      <c r="D237" s="388"/>
      <c r="E237" s="388"/>
    </row>
    <row r="238" spans="1:5" ht="12.65" customHeight="1" x14ac:dyDescent="0.3">
      <c r="A238" s="366" t="s">
        <v>357</v>
      </c>
      <c r="B238" s="384" t="s">
        <v>256</v>
      </c>
      <c r="C238" s="189">
        <v>14223244.27</v>
      </c>
      <c r="D238" s="366"/>
      <c r="E238" s="366"/>
    </row>
    <row r="239" spans="1:5" ht="12.65" customHeight="1" x14ac:dyDescent="0.3">
      <c r="A239" s="366" t="s">
        <v>356</v>
      </c>
      <c r="B239" s="384" t="s">
        <v>256</v>
      </c>
      <c r="C239" s="189"/>
      <c r="D239" s="366"/>
      <c r="E239" s="366"/>
    </row>
    <row r="240" spans="1:5" ht="12.65" customHeight="1" x14ac:dyDescent="0.3">
      <c r="A240" s="366" t="s">
        <v>358</v>
      </c>
      <c r="B240" s="366"/>
      <c r="C240" s="374"/>
      <c r="D240" s="366">
        <f>SUM(C238:C239)</f>
        <v>14223244.27</v>
      </c>
      <c r="E240" s="366"/>
    </row>
    <row r="241" spans="1:5" ht="12.65" customHeight="1" x14ac:dyDescent="0.3">
      <c r="A241" s="366"/>
      <c r="B241" s="366"/>
      <c r="C241" s="374"/>
      <c r="D241" s="366"/>
      <c r="E241" s="366"/>
    </row>
    <row r="242" spans="1:5" ht="12.65" customHeight="1" x14ac:dyDescent="0.3">
      <c r="A242" s="366" t="s">
        <v>359</v>
      </c>
      <c r="B242" s="366"/>
      <c r="C242" s="374"/>
      <c r="D242" s="366">
        <f>D221+D229+D236+D240</f>
        <v>1605626620.8299999</v>
      </c>
      <c r="E242" s="366"/>
    </row>
    <row r="243" spans="1:5" ht="12.65" customHeight="1" x14ac:dyDescent="0.3">
      <c r="A243" s="366"/>
      <c r="B243" s="366"/>
      <c r="C243" s="374"/>
      <c r="D243" s="366"/>
      <c r="E243" s="366"/>
    </row>
    <row r="244" spans="1:5" ht="12.65" customHeight="1" x14ac:dyDescent="0.3">
      <c r="A244" s="366"/>
      <c r="B244" s="366"/>
      <c r="C244" s="374"/>
      <c r="D244" s="366"/>
      <c r="E244" s="366"/>
    </row>
    <row r="245" spans="1:5" ht="12.65" customHeight="1" x14ac:dyDescent="0.3">
      <c r="A245" s="366"/>
      <c r="B245" s="366"/>
      <c r="C245" s="374"/>
      <c r="D245" s="366"/>
      <c r="E245" s="366"/>
    </row>
    <row r="246" spans="1:5" ht="12.65" customHeight="1" x14ac:dyDescent="0.3">
      <c r="A246" s="366"/>
      <c r="B246" s="366"/>
      <c r="C246" s="374"/>
      <c r="D246" s="366"/>
      <c r="E246" s="366"/>
    </row>
    <row r="247" spans="1:5" ht="21.75" customHeight="1" x14ac:dyDescent="0.3">
      <c r="A247" s="366"/>
      <c r="B247" s="366"/>
      <c r="C247" s="374"/>
      <c r="D247" s="366"/>
      <c r="E247" s="366"/>
    </row>
    <row r="248" spans="1:5" ht="12.4" customHeight="1" x14ac:dyDescent="0.3">
      <c r="A248" s="383" t="s">
        <v>360</v>
      </c>
      <c r="B248" s="383"/>
      <c r="C248" s="383"/>
      <c r="D248" s="383"/>
      <c r="E248" s="383"/>
    </row>
    <row r="249" spans="1:5" ht="11.25" customHeight="1" x14ac:dyDescent="0.3">
      <c r="A249" s="388" t="s">
        <v>361</v>
      </c>
      <c r="B249" s="388"/>
      <c r="C249" s="388"/>
      <c r="D249" s="388"/>
      <c r="E249" s="388"/>
    </row>
    <row r="250" spans="1:5" ht="12.4" customHeight="1" x14ac:dyDescent="0.3">
      <c r="A250" s="366" t="s">
        <v>362</v>
      </c>
      <c r="B250" s="384" t="s">
        <v>256</v>
      </c>
      <c r="C250" s="189">
        <v>338121673.30999994</v>
      </c>
      <c r="D250" s="366"/>
      <c r="E250" s="366"/>
    </row>
    <row r="251" spans="1:5" ht="12.4" customHeight="1" x14ac:dyDescent="0.3">
      <c r="A251" s="366" t="s">
        <v>363</v>
      </c>
      <c r="B251" s="384" t="s">
        <v>256</v>
      </c>
      <c r="C251" s="189"/>
      <c r="D251" s="366"/>
      <c r="E251" s="366"/>
    </row>
    <row r="252" spans="1:5" ht="12.4" customHeight="1" x14ac:dyDescent="0.3">
      <c r="A252" s="366" t="s">
        <v>364</v>
      </c>
      <c r="B252" s="384" t="s">
        <v>256</v>
      </c>
      <c r="C252" s="189">
        <v>75183847.999999911</v>
      </c>
      <c r="D252" s="366"/>
      <c r="E252" s="366"/>
    </row>
    <row r="253" spans="1:5" ht="12.4" customHeight="1" x14ac:dyDescent="0.3">
      <c r="A253" s="366" t="s">
        <v>365</v>
      </c>
      <c r="B253" s="384" t="s">
        <v>256</v>
      </c>
      <c r="C253" s="189">
        <v>10635519.850000031</v>
      </c>
      <c r="D253" s="366"/>
      <c r="E253" s="366"/>
    </row>
    <row r="254" spans="1:5" ht="12.4" customHeight="1" x14ac:dyDescent="0.3">
      <c r="A254" s="366" t="s">
        <v>1241</v>
      </c>
      <c r="B254" s="384" t="s">
        <v>256</v>
      </c>
      <c r="C254" s="189"/>
      <c r="D254" s="366"/>
      <c r="E254" s="366"/>
    </row>
    <row r="255" spans="1:5" ht="12.4" customHeight="1" x14ac:dyDescent="0.3">
      <c r="A255" s="366" t="s">
        <v>366</v>
      </c>
      <c r="B255" s="384" t="s">
        <v>256</v>
      </c>
      <c r="C255" s="189">
        <v>1599446.6800000002</v>
      </c>
      <c r="D255" s="366"/>
      <c r="E255" s="366"/>
    </row>
    <row r="256" spans="1:5" ht="12.4" customHeight="1" x14ac:dyDescent="0.3">
      <c r="A256" s="366" t="s">
        <v>367</v>
      </c>
      <c r="B256" s="384" t="s">
        <v>256</v>
      </c>
      <c r="C256" s="189"/>
      <c r="D256" s="366"/>
      <c r="E256" s="366"/>
    </row>
    <row r="257" spans="1:5" ht="12.4" customHeight="1" x14ac:dyDescent="0.3">
      <c r="A257" s="366" t="s">
        <v>368</v>
      </c>
      <c r="B257" s="384" t="s">
        <v>256</v>
      </c>
      <c r="C257" s="189">
        <v>5778499.6399999997</v>
      </c>
      <c r="D257" s="366"/>
      <c r="E257" s="366"/>
    </row>
    <row r="258" spans="1:5" ht="12.4" customHeight="1" x14ac:dyDescent="0.3">
      <c r="A258" s="366" t="s">
        <v>369</v>
      </c>
      <c r="B258" s="384" t="s">
        <v>256</v>
      </c>
      <c r="C258" s="189">
        <v>50331.910000000011</v>
      </c>
      <c r="D258" s="366"/>
      <c r="E258" s="366"/>
    </row>
    <row r="259" spans="1:5" ht="12.4" customHeight="1" x14ac:dyDescent="0.3">
      <c r="A259" s="366" t="s">
        <v>370</v>
      </c>
      <c r="B259" s="384" t="s">
        <v>256</v>
      </c>
      <c r="C259" s="189"/>
      <c r="D259" s="366"/>
      <c r="E259" s="366"/>
    </row>
    <row r="260" spans="1:5" ht="12.4" customHeight="1" x14ac:dyDescent="0.3">
      <c r="A260" s="366" t="s">
        <v>371</v>
      </c>
      <c r="B260" s="366"/>
      <c r="C260" s="374"/>
      <c r="D260" s="366">
        <f>SUM(C250:C252)-C253+SUM(C254:C259)</f>
        <v>410098279.68999982</v>
      </c>
      <c r="E260" s="366"/>
    </row>
    <row r="261" spans="1:5" ht="11.25" customHeight="1" x14ac:dyDescent="0.3">
      <c r="A261" s="388" t="s">
        <v>372</v>
      </c>
      <c r="B261" s="388"/>
      <c r="C261" s="388"/>
      <c r="D261" s="388"/>
      <c r="E261" s="388"/>
    </row>
    <row r="262" spans="1:5" ht="12.4" customHeight="1" x14ac:dyDescent="0.3">
      <c r="A262" s="366" t="s">
        <v>362</v>
      </c>
      <c r="B262" s="384" t="s">
        <v>256</v>
      </c>
      <c r="C262" s="189"/>
      <c r="D262" s="366"/>
      <c r="E262" s="366"/>
    </row>
    <row r="263" spans="1:5" ht="12.4" customHeight="1" x14ac:dyDescent="0.3">
      <c r="A263" s="366" t="s">
        <v>363</v>
      </c>
      <c r="B263" s="384" t="s">
        <v>256</v>
      </c>
      <c r="C263" s="189"/>
      <c r="D263" s="366"/>
      <c r="E263" s="366"/>
    </row>
    <row r="264" spans="1:5" ht="12.4" customHeight="1" x14ac:dyDescent="0.3">
      <c r="A264" s="366" t="s">
        <v>373</v>
      </c>
      <c r="B264" s="384" t="s">
        <v>256</v>
      </c>
      <c r="C264" s="189"/>
      <c r="D264" s="366"/>
      <c r="E264" s="366"/>
    </row>
    <row r="265" spans="1:5" ht="12.4" customHeight="1" x14ac:dyDescent="0.3">
      <c r="A265" s="366" t="s">
        <v>374</v>
      </c>
      <c r="B265" s="366"/>
      <c r="C265" s="374"/>
      <c r="D265" s="366">
        <f>SUM(C262:C264)</f>
        <v>0</v>
      </c>
      <c r="E265" s="366"/>
    </row>
    <row r="266" spans="1:5" ht="11.25" customHeight="1" x14ac:dyDescent="0.3">
      <c r="A266" s="388" t="s">
        <v>375</v>
      </c>
      <c r="B266" s="388"/>
      <c r="C266" s="388"/>
      <c r="D266" s="388"/>
      <c r="E266" s="388"/>
    </row>
    <row r="267" spans="1:5" ht="12.4" customHeight="1" x14ac:dyDescent="0.3">
      <c r="A267" s="366" t="s">
        <v>332</v>
      </c>
      <c r="B267" s="384" t="s">
        <v>256</v>
      </c>
      <c r="C267" s="189">
        <v>11820611.220000001</v>
      </c>
      <c r="D267" s="366"/>
      <c r="E267" s="366"/>
    </row>
    <row r="268" spans="1:5" ht="12.4" customHeight="1" x14ac:dyDescent="0.3">
      <c r="A268" s="366" t="s">
        <v>333</v>
      </c>
      <c r="B268" s="384" t="s">
        <v>256</v>
      </c>
      <c r="C268" s="189">
        <v>4036565.1000000006</v>
      </c>
      <c r="D268" s="366"/>
      <c r="E268" s="366"/>
    </row>
    <row r="269" spans="1:5" ht="12.4" customHeight="1" x14ac:dyDescent="0.3">
      <c r="A269" s="366" t="s">
        <v>334</v>
      </c>
      <c r="B269" s="384" t="s">
        <v>256</v>
      </c>
      <c r="C269" s="189">
        <v>636662126.87999988</v>
      </c>
      <c r="D269" s="366"/>
      <c r="E269" s="366"/>
    </row>
    <row r="270" spans="1:5" ht="12.4" customHeight="1" x14ac:dyDescent="0.3">
      <c r="A270" s="366" t="s">
        <v>376</v>
      </c>
      <c r="B270" s="384" t="s">
        <v>256</v>
      </c>
      <c r="C270" s="189">
        <v>0</v>
      </c>
      <c r="D270" s="366"/>
      <c r="E270" s="366"/>
    </row>
    <row r="271" spans="1:5" ht="12.4" customHeight="1" x14ac:dyDescent="0.3">
      <c r="A271" s="366" t="s">
        <v>377</v>
      </c>
      <c r="B271" s="384" t="s">
        <v>256</v>
      </c>
      <c r="C271" s="189">
        <v>12889172.750000002</v>
      </c>
      <c r="D271" s="366"/>
      <c r="E271" s="366"/>
    </row>
    <row r="272" spans="1:5" ht="12.4" customHeight="1" x14ac:dyDescent="0.3">
      <c r="A272" s="366" t="s">
        <v>378</v>
      </c>
      <c r="B272" s="384" t="s">
        <v>256</v>
      </c>
      <c r="C272" s="189">
        <v>110189956.66999999</v>
      </c>
      <c r="D272" s="366"/>
      <c r="E272" s="366"/>
    </row>
    <row r="273" spans="1:5" ht="12.4" customHeight="1" x14ac:dyDescent="0.3">
      <c r="A273" s="366" t="s">
        <v>339</v>
      </c>
      <c r="B273" s="384" t="s">
        <v>256</v>
      </c>
      <c r="C273" s="189">
        <v>10730160.26</v>
      </c>
      <c r="D273" s="366"/>
      <c r="E273" s="366"/>
    </row>
    <row r="274" spans="1:5" ht="12.4" customHeight="1" x14ac:dyDescent="0.3">
      <c r="A274" s="366" t="s">
        <v>340</v>
      </c>
      <c r="B274" s="384" t="s">
        <v>256</v>
      </c>
      <c r="C274" s="189">
        <v>0</v>
      </c>
      <c r="D274" s="366"/>
      <c r="E274" s="366"/>
    </row>
    <row r="275" spans="1:5" ht="12.4" customHeight="1" x14ac:dyDescent="0.3">
      <c r="A275" s="366" t="s">
        <v>379</v>
      </c>
      <c r="B275" s="366"/>
      <c r="C275" s="374"/>
      <c r="D275" s="366">
        <f>SUM(C267:C274)</f>
        <v>786328592.87999988</v>
      </c>
      <c r="E275" s="366"/>
    </row>
    <row r="276" spans="1:5" ht="12.65" customHeight="1" x14ac:dyDescent="0.3">
      <c r="A276" s="366" t="s">
        <v>380</v>
      </c>
      <c r="B276" s="384" t="s">
        <v>256</v>
      </c>
      <c r="C276" s="189">
        <v>330243248.13999993</v>
      </c>
      <c r="D276" s="366"/>
      <c r="E276" s="366"/>
    </row>
    <row r="277" spans="1:5" ht="12.65" customHeight="1" x14ac:dyDescent="0.3">
      <c r="A277" s="366" t="s">
        <v>381</v>
      </c>
      <c r="B277" s="366"/>
      <c r="C277" s="374"/>
      <c r="D277" s="366">
        <f>D275-C276</f>
        <v>456085344.73999995</v>
      </c>
      <c r="E277" s="366"/>
    </row>
    <row r="278" spans="1:5" ht="12.65" customHeight="1" x14ac:dyDescent="0.3">
      <c r="A278" s="388" t="s">
        <v>382</v>
      </c>
      <c r="B278" s="388"/>
      <c r="C278" s="388"/>
      <c r="D278" s="388"/>
      <c r="E278" s="388"/>
    </row>
    <row r="279" spans="1:5" ht="12.65" customHeight="1" x14ac:dyDescent="0.3">
      <c r="A279" s="366" t="s">
        <v>383</v>
      </c>
      <c r="B279" s="384" t="s">
        <v>256</v>
      </c>
      <c r="C279" s="189"/>
      <c r="D279" s="366"/>
      <c r="E279" s="366"/>
    </row>
    <row r="280" spans="1:5" ht="12.65" customHeight="1" x14ac:dyDescent="0.3">
      <c r="A280" s="366" t="s">
        <v>384</v>
      </c>
      <c r="B280" s="384" t="s">
        <v>256</v>
      </c>
      <c r="C280" s="189"/>
      <c r="D280" s="366"/>
      <c r="E280" s="366"/>
    </row>
    <row r="281" spans="1:5" ht="12.65" customHeight="1" x14ac:dyDescent="0.3">
      <c r="A281" s="366" t="s">
        <v>385</v>
      </c>
      <c r="B281" s="384" t="s">
        <v>256</v>
      </c>
      <c r="C281" s="189"/>
      <c r="D281" s="366"/>
      <c r="E281" s="366"/>
    </row>
    <row r="282" spans="1:5" ht="12.65" customHeight="1" x14ac:dyDescent="0.3">
      <c r="A282" s="366" t="s">
        <v>373</v>
      </c>
      <c r="B282" s="384" t="s">
        <v>256</v>
      </c>
      <c r="C282" s="189">
        <v>6491656.6999999993</v>
      </c>
      <c r="D282" s="366"/>
      <c r="E282" s="366"/>
    </row>
    <row r="283" spans="1:5" ht="12.65" customHeight="1" x14ac:dyDescent="0.3">
      <c r="A283" s="366" t="s">
        <v>386</v>
      </c>
      <c r="B283" s="366"/>
      <c r="C283" s="374"/>
      <c r="D283" s="366">
        <f>C279-C280+C281+C282</f>
        <v>6491656.6999999993</v>
      </c>
      <c r="E283" s="366"/>
    </row>
    <row r="284" spans="1:5" ht="12.65" customHeight="1" x14ac:dyDescent="0.3">
      <c r="A284" s="366"/>
      <c r="B284" s="366"/>
      <c r="C284" s="374"/>
      <c r="D284" s="366"/>
      <c r="E284" s="366"/>
    </row>
    <row r="285" spans="1:5" ht="12.65" customHeight="1" x14ac:dyDescent="0.3">
      <c r="A285" s="388" t="s">
        <v>387</v>
      </c>
      <c r="B285" s="388"/>
      <c r="C285" s="388"/>
      <c r="D285" s="388"/>
      <c r="E285" s="388"/>
    </row>
    <row r="286" spans="1:5" ht="12.65" customHeight="1" x14ac:dyDescent="0.3">
      <c r="A286" s="366" t="s">
        <v>388</v>
      </c>
      <c r="B286" s="384" t="s">
        <v>256</v>
      </c>
      <c r="C286" s="189"/>
      <c r="D286" s="366"/>
      <c r="E286" s="366"/>
    </row>
    <row r="287" spans="1:5" ht="12.65" customHeight="1" x14ac:dyDescent="0.3">
      <c r="A287" s="366" t="s">
        <v>389</v>
      </c>
      <c r="B287" s="384" t="s">
        <v>256</v>
      </c>
      <c r="C287" s="189"/>
      <c r="D287" s="366"/>
      <c r="E287" s="366"/>
    </row>
    <row r="288" spans="1:5" ht="12.65" customHeight="1" x14ac:dyDescent="0.3">
      <c r="A288" s="366" t="s">
        <v>390</v>
      </c>
      <c r="B288" s="384" t="s">
        <v>256</v>
      </c>
      <c r="C288" s="189"/>
      <c r="D288" s="366"/>
      <c r="E288" s="366"/>
    </row>
    <row r="289" spans="1:5" ht="12.65" customHeight="1" x14ac:dyDescent="0.3">
      <c r="A289" s="366" t="s">
        <v>391</v>
      </c>
      <c r="B289" s="384" t="s">
        <v>256</v>
      </c>
      <c r="C289" s="189"/>
      <c r="D289" s="366"/>
      <c r="E289" s="366"/>
    </row>
    <row r="290" spans="1:5" ht="12.65" customHeight="1" x14ac:dyDescent="0.3">
      <c r="A290" s="366" t="s">
        <v>392</v>
      </c>
      <c r="B290" s="366"/>
      <c r="C290" s="374"/>
      <c r="D290" s="366">
        <f>SUM(C286:C289)</f>
        <v>0</v>
      </c>
      <c r="E290" s="366"/>
    </row>
    <row r="291" spans="1:5" ht="12.65" customHeight="1" x14ac:dyDescent="0.3">
      <c r="A291" s="366"/>
      <c r="B291" s="366"/>
      <c r="C291" s="374"/>
      <c r="D291" s="366"/>
      <c r="E291" s="366"/>
    </row>
    <row r="292" spans="1:5" ht="12.65" customHeight="1" x14ac:dyDescent="0.3">
      <c r="A292" s="366" t="s">
        <v>393</v>
      </c>
      <c r="B292" s="366"/>
      <c r="C292" s="374"/>
      <c r="D292" s="366">
        <f>D260+D265+D277+D283+D290</f>
        <v>872675281.12999988</v>
      </c>
      <c r="E292" s="366"/>
    </row>
    <row r="293" spans="1:5" ht="12.65" customHeight="1" x14ac:dyDescent="0.3">
      <c r="A293" s="366"/>
      <c r="B293" s="366"/>
      <c r="C293" s="374"/>
      <c r="D293" s="366"/>
      <c r="E293" s="366"/>
    </row>
    <row r="294" spans="1:5" ht="12.65" customHeight="1" x14ac:dyDescent="0.3">
      <c r="A294" s="366"/>
      <c r="B294" s="366"/>
      <c r="C294" s="374"/>
      <c r="D294" s="366"/>
      <c r="E294" s="366"/>
    </row>
    <row r="295" spans="1:5" ht="12.65" customHeight="1" x14ac:dyDescent="0.3">
      <c r="A295" s="366"/>
      <c r="B295" s="366"/>
      <c r="C295" s="374"/>
      <c r="D295" s="366"/>
      <c r="E295" s="366"/>
    </row>
    <row r="296" spans="1:5" ht="12.65" customHeight="1" x14ac:dyDescent="0.3">
      <c r="A296" s="366"/>
      <c r="B296" s="366"/>
      <c r="C296" s="374"/>
      <c r="D296" s="366"/>
      <c r="E296" s="366"/>
    </row>
    <row r="297" spans="1:5" ht="12.65" customHeight="1" x14ac:dyDescent="0.3">
      <c r="A297" s="366"/>
      <c r="B297" s="366"/>
      <c r="C297" s="374"/>
      <c r="D297" s="366"/>
      <c r="E297" s="366"/>
    </row>
    <row r="298" spans="1:5" ht="12.65" customHeight="1" x14ac:dyDescent="0.3">
      <c r="A298" s="366"/>
      <c r="B298" s="366"/>
      <c r="C298" s="374"/>
      <c r="D298" s="366"/>
      <c r="E298" s="366"/>
    </row>
    <row r="299" spans="1:5" ht="12.65" customHeight="1" x14ac:dyDescent="0.3">
      <c r="A299" s="366"/>
      <c r="B299" s="366"/>
      <c r="C299" s="374"/>
      <c r="D299" s="366"/>
      <c r="E299" s="366"/>
    </row>
    <row r="300" spans="1:5" ht="12.65" customHeight="1" x14ac:dyDescent="0.3">
      <c r="A300" s="366"/>
      <c r="B300" s="366"/>
      <c r="C300" s="374"/>
      <c r="D300" s="366"/>
      <c r="E300" s="366"/>
    </row>
    <row r="301" spans="1:5" ht="20.25" customHeight="1" x14ac:dyDescent="0.3">
      <c r="A301" s="366"/>
      <c r="B301" s="366"/>
      <c r="C301" s="374"/>
      <c r="D301" s="366"/>
      <c r="E301" s="366"/>
    </row>
    <row r="302" spans="1:5" ht="12.65" customHeight="1" x14ac:dyDescent="0.3">
      <c r="A302" s="383" t="s">
        <v>394</v>
      </c>
      <c r="B302" s="383"/>
      <c r="C302" s="383"/>
      <c r="D302" s="383"/>
      <c r="E302" s="383"/>
    </row>
    <row r="303" spans="1:5" ht="14.25" customHeight="1" x14ac:dyDescent="0.3">
      <c r="A303" s="388" t="s">
        <v>395</v>
      </c>
      <c r="B303" s="388"/>
      <c r="C303" s="388"/>
      <c r="D303" s="388"/>
      <c r="E303" s="388"/>
    </row>
    <row r="304" spans="1:5" ht="12.65" customHeight="1" x14ac:dyDescent="0.3">
      <c r="A304" s="366" t="s">
        <v>396</v>
      </c>
      <c r="B304" s="384" t="s">
        <v>256</v>
      </c>
      <c r="C304" s="189"/>
      <c r="D304" s="366"/>
      <c r="E304" s="366"/>
    </row>
    <row r="305" spans="1:5" ht="12.65" customHeight="1" x14ac:dyDescent="0.3">
      <c r="A305" s="366" t="s">
        <v>397</v>
      </c>
      <c r="B305" s="384" t="s">
        <v>256</v>
      </c>
      <c r="C305" s="189">
        <v>156090.70000000004</v>
      </c>
      <c r="D305" s="366"/>
      <c r="E305" s="366"/>
    </row>
    <row r="306" spans="1:5" ht="12.65" customHeight="1" x14ac:dyDescent="0.3">
      <c r="A306" s="366" t="s">
        <v>398</v>
      </c>
      <c r="B306" s="384" t="s">
        <v>256</v>
      </c>
      <c r="C306" s="189">
        <v>0</v>
      </c>
      <c r="D306" s="366"/>
      <c r="E306" s="366"/>
    </row>
    <row r="307" spans="1:5" ht="12.65" customHeight="1" x14ac:dyDescent="0.3">
      <c r="A307" s="366" t="s">
        <v>399</v>
      </c>
      <c r="B307" s="384" t="s">
        <v>256</v>
      </c>
      <c r="C307" s="189"/>
      <c r="D307" s="366"/>
      <c r="E307" s="366"/>
    </row>
    <row r="308" spans="1:5" ht="12.65" customHeight="1" x14ac:dyDescent="0.3">
      <c r="A308" s="366" t="s">
        <v>400</v>
      </c>
      <c r="B308" s="384" t="s">
        <v>256</v>
      </c>
      <c r="C308" s="189">
        <v>0</v>
      </c>
      <c r="D308" s="366"/>
      <c r="E308" s="366"/>
    </row>
    <row r="309" spans="1:5" ht="12.65" customHeight="1" x14ac:dyDescent="0.3">
      <c r="A309" s="366" t="s">
        <v>1242</v>
      </c>
      <c r="B309" s="384" t="s">
        <v>256</v>
      </c>
      <c r="C309" s="189">
        <v>446251.16000000003</v>
      </c>
      <c r="D309" s="366"/>
      <c r="E309" s="366"/>
    </row>
    <row r="310" spans="1:5" ht="12.65" customHeight="1" x14ac:dyDescent="0.3">
      <c r="A310" s="366" t="s">
        <v>401</v>
      </c>
      <c r="B310" s="384" t="s">
        <v>256</v>
      </c>
      <c r="C310" s="189"/>
      <c r="D310" s="366"/>
      <c r="E310" s="366"/>
    </row>
    <row r="311" spans="1:5" ht="12.65" customHeight="1" x14ac:dyDescent="0.3">
      <c r="A311" s="366" t="s">
        <v>402</v>
      </c>
      <c r="B311" s="384" t="s">
        <v>256</v>
      </c>
      <c r="C311" s="189"/>
      <c r="D311" s="366"/>
      <c r="E311" s="366"/>
    </row>
    <row r="312" spans="1:5" ht="12.65" customHeight="1" x14ac:dyDescent="0.3">
      <c r="A312" s="366" t="s">
        <v>403</v>
      </c>
      <c r="B312" s="384" t="s">
        <v>256</v>
      </c>
      <c r="C312" s="189">
        <v>2471019.9300000002</v>
      </c>
      <c r="D312" s="366"/>
      <c r="E312" s="366"/>
    </row>
    <row r="313" spans="1:5" ht="12.65" customHeight="1" x14ac:dyDescent="0.3">
      <c r="A313" s="366" t="s">
        <v>404</v>
      </c>
      <c r="B313" s="384" t="s">
        <v>256</v>
      </c>
      <c r="C313" s="189">
        <v>0</v>
      </c>
      <c r="D313" s="366"/>
      <c r="E313" s="366"/>
    </row>
    <row r="314" spans="1:5" ht="12.65" customHeight="1" x14ac:dyDescent="0.3">
      <c r="A314" s="366" t="s">
        <v>405</v>
      </c>
      <c r="B314" s="366"/>
      <c r="C314" s="374"/>
      <c r="D314" s="366">
        <f>SUM(C304:C313)</f>
        <v>3073361.79</v>
      </c>
      <c r="E314" s="366"/>
    </row>
    <row r="315" spans="1:5" ht="12.65" customHeight="1" x14ac:dyDescent="0.3">
      <c r="A315" s="388" t="s">
        <v>406</v>
      </c>
      <c r="B315" s="388"/>
      <c r="C315" s="388"/>
      <c r="D315" s="388"/>
      <c r="E315" s="388"/>
    </row>
    <row r="316" spans="1:5" ht="12.65" customHeight="1" x14ac:dyDescent="0.3">
      <c r="A316" s="366" t="s">
        <v>407</v>
      </c>
      <c r="B316" s="384" t="s">
        <v>256</v>
      </c>
      <c r="C316" s="189"/>
      <c r="D316" s="366"/>
      <c r="E316" s="366"/>
    </row>
    <row r="317" spans="1:5" ht="12.65" customHeight="1" x14ac:dyDescent="0.3">
      <c r="A317" s="366" t="s">
        <v>408</v>
      </c>
      <c r="B317" s="384" t="s">
        <v>256</v>
      </c>
      <c r="C317" s="189">
        <v>135472.98000000001</v>
      </c>
      <c r="D317" s="366"/>
      <c r="E317" s="366"/>
    </row>
    <row r="318" spans="1:5" ht="12.65" customHeight="1" x14ac:dyDescent="0.3">
      <c r="A318" s="366" t="s">
        <v>409</v>
      </c>
      <c r="B318" s="384" t="s">
        <v>256</v>
      </c>
      <c r="C318" s="189"/>
      <c r="D318" s="366"/>
      <c r="E318" s="366"/>
    </row>
    <row r="319" spans="1:5" ht="12.65" customHeight="1" x14ac:dyDescent="0.3">
      <c r="A319" s="366" t="s">
        <v>410</v>
      </c>
      <c r="B319" s="366"/>
      <c r="C319" s="374"/>
      <c r="D319" s="366">
        <f>SUM(C316:C318)</f>
        <v>135472.98000000001</v>
      </c>
      <c r="E319" s="366"/>
    </row>
    <row r="320" spans="1:5" ht="12.65" customHeight="1" x14ac:dyDescent="0.3">
      <c r="A320" s="388" t="s">
        <v>411</v>
      </c>
      <c r="B320" s="388"/>
      <c r="C320" s="388"/>
      <c r="D320" s="388"/>
      <c r="E320" s="388"/>
    </row>
    <row r="321" spans="1:5" ht="12.65" customHeight="1" x14ac:dyDescent="0.3">
      <c r="A321" s="366" t="s">
        <v>412</v>
      </c>
      <c r="B321" s="384" t="s">
        <v>256</v>
      </c>
      <c r="C321" s="189"/>
      <c r="D321" s="366"/>
      <c r="E321" s="366"/>
    </row>
    <row r="322" spans="1:5" ht="12.65" customHeight="1" x14ac:dyDescent="0.3">
      <c r="A322" s="366" t="s">
        <v>413</v>
      </c>
      <c r="B322" s="384" t="s">
        <v>256</v>
      </c>
      <c r="C322" s="189"/>
      <c r="D322" s="366"/>
      <c r="E322" s="366"/>
    </row>
    <row r="323" spans="1:5" ht="12.65" customHeight="1" x14ac:dyDescent="0.3">
      <c r="A323" s="366" t="s">
        <v>414</v>
      </c>
      <c r="B323" s="384" t="s">
        <v>256</v>
      </c>
      <c r="C323" s="189"/>
      <c r="D323" s="366"/>
      <c r="E323" s="366"/>
    </row>
    <row r="324" spans="1:5" ht="12.65" customHeight="1" x14ac:dyDescent="0.3">
      <c r="A324" s="373" t="s">
        <v>415</v>
      </c>
      <c r="B324" s="384" t="s">
        <v>256</v>
      </c>
      <c r="C324" s="189"/>
      <c r="D324" s="366"/>
      <c r="E324" s="366"/>
    </row>
    <row r="325" spans="1:5" ht="12.65" customHeight="1" x14ac:dyDescent="0.3">
      <c r="A325" s="366" t="s">
        <v>416</v>
      </c>
      <c r="B325" s="384" t="s">
        <v>256</v>
      </c>
      <c r="C325" s="189"/>
      <c r="D325" s="366"/>
      <c r="E325" s="366"/>
    </row>
    <row r="326" spans="1:5" ht="12.65" customHeight="1" x14ac:dyDescent="0.3">
      <c r="A326" s="373" t="s">
        <v>417</v>
      </c>
      <c r="B326" s="384" t="s">
        <v>256</v>
      </c>
      <c r="C326" s="189">
        <v>0</v>
      </c>
      <c r="D326" s="366"/>
      <c r="E326" s="366"/>
    </row>
    <row r="327" spans="1:5" ht="12.65" customHeight="1" x14ac:dyDescent="0.3">
      <c r="A327" s="366" t="s">
        <v>418</v>
      </c>
      <c r="B327" s="384" t="s">
        <v>256</v>
      </c>
      <c r="C327" s="189">
        <v>886533.82999999984</v>
      </c>
      <c r="D327" s="366"/>
      <c r="E327" s="366"/>
    </row>
    <row r="328" spans="1:5" ht="19.5" customHeight="1" x14ac:dyDescent="0.3">
      <c r="A328" s="366" t="s">
        <v>203</v>
      </c>
      <c r="B328" s="366"/>
      <c r="C328" s="374"/>
      <c r="D328" s="366">
        <f>SUM(C321:C327)</f>
        <v>886533.82999999984</v>
      </c>
      <c r="E328" s="366"/>
    </row>
    <row r="329" spans="1:5" ht="12.65" customHeight="1" x14ac:dyDescent="0.3">
      <c r="A329" s="366" t="s">
        <v>419</v>
      </c>
      <c r="B329" s="366"/>
      <c r="C329" s="374"/>
      <c r="D329" s="366">
        <f>C313</f>
        <v>0</v>
      </c>
      <c r="E329" s="366"/>
    </row>
    <row r="330" spans="1:5" ht="12.65" customHeight="1" x14ac:dyDescent="0.3">
      <c r="A330" s="366" t="s">
        <v>420</v>
      </c>
      <c r="B330" s="366"/>
      <c r="C330" s="374"/>
      <c r="D330" s="366">
        <f>D328-D329</f>
        <v>886533.82999999984</v>
      </c>
      <c r="E330" s="366"/>
    </row>
    <row r="331" spans="1:5" ht="12.65" customHeight="1" x14ac:dyDescent="0.3">
      <c r="A331" s="366"/>
      <c r="B331" s="366"/>
      <c r="C331" s="374"/>
      <c r="D331" s="366"/>
      <c r="E331" s="366"/>
    </row>
    <row r="332" spans="1:5" ht="12.65" customHeight="1" x14ac:dyDescent="0.3">
      <c r="A332" s="366" t="s">
        <v>421</v>
      </c>
      <c r="B332" s="384" t="s">
        <v>256</v>
      </c>
      <c r="C332" s="222">
        <v>868579912.53000009</v>
      </c>
      <c r="D332" s="366"/>
      <c r="E332" s="366"/>
    </row>
    <row r="333" spans="1:5" ht="12.65" customHeight="1" x14ac:dyDescent="0.3">
      <c r="A333" s="366"/>
      <c r="B333" s="384"/>
      <c r="C333" s="232"/>
      <c r="D333" s="366"/>
      <c r="E333" s="366"/>
    </row>
    <row r="334" spans="1:5" ht="12.65" customHeight="1" x14ac:dyDescent="0.3">
      <c r="A334" s="366" t="s">
        <v>1142</v>
      </c>
      <c r="B334" s="384" t="s">
        <v>256</v>
      </c>
      <c r="C334" s="222"/>
      <c r="D334" s="366"/>
      <c r="E334" s="366"/>
    </row>
    <row r="335" spans="1:5" ht="12.65" customHeight="1" x14ac:dyDescent="0.3">
      <c r="A335" s="366" t="s">
        <v>1143</v>
      </c>
      <c r="B335" s="384" t="s">
        <v>256</v>
      </c>
      <c r="C335" s="222"/>
      <c r="D335" s="366"/>
      <c r="E335" s="366"/>
    </row>
    <row r="336" spans="1:5" ht="12.65" customHeight="1" x14ac:dyDescent="0.3">
      <c r="A336" s="366" t="s">
        <v>423</v>
      </c>
      <c r="B336" s="384" t="s">
        <v>256</v>
      </c>
      <c r="C336" s="222"/>
      <c r="D336" s="366"/>
      <c r="E336" s="366"/>
    </row>
    <row r="337" spans="1:5" ht="12.65" customHeight="1" x14ac:dyDescent="0.3">
      <c r="A337" s="366" t="s">
        <v>422</v>
      </c>
      <c r="B337" s="384" t="s">
        <v>256</v>
      </c>
      <c r="C337" s="189"/>
      <c r="D337" s="366"/>
      <c r="E337" s="366"/>
    </row>
    <row r="338" spans="1:5" ht="12.65" customHeight="1" x14ac:dyDescent="0.3">
      <c r="A338" s="366" t="s">
        <v>1253</v>
      </c>
      <c r="B338" s="384" t="s">
        <v>256</v>
      </c>
      <c r="C338" s="189"/>
      <c r="D338" s="366"/>
      <c r="E338" s="366"/>
    </row>
    <row r="339" spans="1:5" ht="12.65" customHeight="1" x14ac:dyDescent="0.3">
      <c r="A339" s="366" t="s">
        <v>424</v>
      </c>
      <c r="B339" s="366"/>
      <c r="C339" s="374"/>
      <c r="D339" s="366">
        <f>D314+D319+D330+C332+C336+C337</f>
        <v>872675281.13000011</v>
      </c>
      <c r="E339" s="366"/>
    </row>
    <row r="340" spans="1:5" ht="12.65" customHeight="1" x14ac:dyDescent="0.3">
      <c r="A340" s="366"/>
      <c r="B340" s="366"/>
      <c r="C340" s="374"/>
      <c r="D340" s="366"/>
      <c r="E340" s="366"/>
    </row>
    <row r="341" spans="1:5" ht="12.65" customHeight="1" x14ac:dyDescent="0.3">
      <c r="A341" s="366" t="s">
        <v>425</v>
      </c>
      <c r="B341" s="366"/>
      <c r="C341" s="374"/>
      <c r="D341" s="366">
        <f>D292</f>
        <v>872675281.12999988</v>
      </c>
      <c r="E341" s="366"/>
    </row>
    <row r="342" spans="1:5" ht="12.65" customHeight="1" x14ac:dyDescent="0.3">
      <c r="A342" s="366"/>
      <c r="B342" s="366"/>
      <c r="C342" s="374"/>
      <c r="D342" s="366"/>
      <c r="E342" s="366"/>
    </row>
    <row r="343" spans="1:5" ht="12.65" customHeight="1" x14ac:dyDescent="0.3">
      <c r="A343" s="366"/>
      <c r="B343" s="366"/>
      <c r="C343" s="374"/>
      <c r="D343" s="366"/>
      <c r="E343" s="366"/>
    </row>
    <row r="344" spans="1:5" ht="12.65" customHeight="1" x14ac:dyDescent="0.3">
      <c r="A344" s="366"/>
      <c r="B344" s="366"/>
      <c r="C344" s="374"/>
      <c r="D344" s="366"/>
      <c r="E344" s="366"/>
    </row>
    <row r="345" spans="1:5" ht="12.65" customHeight="1" x14ac:dyDescent="0.3">
      <c r="A345" s="366"/>
      <c r="B345" s="366"/>
      <c r="C345" s="374"/>
      <c r="D345" s="366"/>
      <c r="E345" s="366"/>
    </row>
    <row r="346" spans="1:5" ht="12.65" customHeight="1" x14ac:dyDescent="0.3">
      <c r="A346" s="366"/>
      <c r="B346" s="366"/>
      <c r="C346" s="374"/>
      <c r="D346" s="366"/>
      <c r="E346" s="366"/>
    </row>
    <row r="347" spans="1:5" ht="12.65" customHeight="1" x14ac:dyDescent="0.3">
      <c r="A347" s="366"/>
      <c r="B347" s="366"/>
      <c r="C347" s="374"/>
      <c r="D347" s="366"/>
      <c r="E347" s="366"/>
    </row>
    <row r="348" spans="1:5" ht="12.65" customHeight="1" x14ac:dyDescent="0.3">
      <c r="A348" s="366"/>
      <c r="B348" s="366"/>
      <c r="C348" s="374"/>
      <c r="D348" s="366"/>
      <c r="E348" s="366"/>
    </row>
    <row r="349" spans="1:5" ht="12.65" customHeight="1" x14ac:dyDescent="0.3">
      <c r="A349" s="366"/>
      <c r="B349" s="366"/>
      <c r="C349" s="374"/>
      <c r="D349" s="366"/>
      <c r="E349" s="366"/>
    </row>
    <row r="350" spans="1:5" ht="12.65" customHeight="1" x14ac:dyDescent="0.3">
      <c r="A350" s="366"/>
      <c r="B350" s="366"/>
      <c r="C350" s="374"/>
      <c r="D350" s="366"/>
      <c r="E350" s="366"/>
    </row>
    <row r="351" spans="1:5" ht="12.65" customHeight="1" x14ac:dyDescent="0.3">
      <c r="A351" s="366"/>
      <c r="B351" s="366"/>
      <c r="C351" s="374"/>
      <c r="D351" s="366"/>
      <c r="E351" s="366"/>
    </row>
    <row r="352" spans="1:5" ht="12.65" customHeight="1" x14ac:dyDescent="0.3">
      <c r="A352" s="366"/>
      <c r="B352" s="366"/>
      <c r="C352" s="374"/>
      <c r="D352" s="366"/>
      <c r="E352" s="366"/>
    </row>
    <row r="353" spans="1:5" ht="12.65" customHeight="1" x14ac:dyDescent="0.3">
      <c r="A353" s="366"/>
      <c r="B353" s="366"/>
      <c r="C353" s="374"/>
      <c r="D353" s="366"/>
      <c r="E353" s="366"/>
    </row>
    <row r="354" spans="1:5" ht="12.65" customHeight="1" x14ac:dyDescent="0.3">
      <c r="A354" s="366"/>
      <c r="B354" s="366"/>
      <c r="C354" s="374"/>
      <c r="D354" s="366"/>
      <c r="E354" s="366"/>
    </row>
    <row r="355" spans="1:5" ht="12.65" customHeight="1" x14ac:dyDescent="0.3">
      <c r="A355" s="366"/>
      <c r="B355" s="366"/>
      <c r="C355" s="374"/>
      <c r="D355" s="366"/>
      <c r="E355" s="366"/>
    </row>
    <row r="356" spans="1:5" ht="20.25" customHeight="1" x14ac:dyDescent="0.3">
      <c r="A356" s="366"/>
      <c r="B356" s="366"/>
      <c r="C356" s="374"/>
      <c r="D356" s="366"/>
      <c r="E356" s="366"/>
    </row>
    <row r="357" spans="1:5" ht="12.65" customHeight="1" x14ac:dyDescent="0.3">
      <c r="A357" s="383" t="s">
        <v>426</v>
      </c>
      <c r="B357" s="383"/>
      <c r="C357" s="383"/>
      <c r="D357" s="383"/>
      <c r="E357" s="383"/>
    </row>
    <row r="358" spans="1:5" ht="12.65" customHeight="1" x14ac:dyDescent="0.3">
      <c r="A358" s="388" t="s">
        <v>427</v>
      </c>
      <c r="B358" s="388"/>
      <c r="C358" s="388"/>
      <c r="D358" s="388"/>
      <c r="E358" s="388"/>
    </row>
    <row r="359" spans="1:5" ht="12.65" customHeight="1" x14ac:dyDescent="0.3">
      <c r="A359" s="366" t="s">
        <v>428</v>
      </c>
      <c r="B359" s="384" t="s">
        <v>256</v>
      </c>
      <c r="C359" s="189">
        <v>1127532967.6200001</v>
      </c>
      <c r="D359" s="366"/>
      <c r="E359" s="366"/>
    </row>
    <row r="360" spans="1:5" ht="12.65" customHeight="1" x14ac:dyDescent="0.3">
      <c r="A360" s="366" t="s">
        <v>429</v>
      </c>
      <c r="B360" s="384" t="s">
        <v>256</v>
      </c>
      <c r="C360" s="189">
        <v>1053570327.85</v>
      </c>
      <c r="D360" s="366"/>
      <c r="E360" s="366"/>
    </row>
    <row r="361" spans="1:5" ht="12.65" customHeight="1" x14ac:dyDescent="0.3">
      <c r="A361" s="366" t="s">
        <v>430</v>
      </c>
      <c r="B361" s="366"/>
      <c r="C361" s="374"/>
      <c r="D361" s="366">
        <f>SUM(C359:C360)</f>
        <v>2181103295.4700003</v>
      </c>
      <c r="E361" s="366"/>
    </row>
    <row r="362" spans="1:5" ht="12.65" customHeight="1" x14ac:dyDescent="0.3">
      <c r="A362" s="388" t="s">
        <v>431</v>
      </c>
      <c r="B362" s="388"/>
      <c r="C362" s="388"/>
      <c r="D362" s="388"/>
      <c r="E362" s="388"/>
    </row>
    <row r="363" spans="1:5" ht="12.65" customHeight="1" x14ac:dyDescent="0.3">
      <c r="A363" s="366" t="s">
        <v>1255</v>
      </c>
      <c r="B363" s="388"/>
      <c r="C363" s="189">
        <v>18895236.850000001</v>
      </c>
      <c r="D363" s="366"/>
      <c r="E363" s="388"/>
    </row>
    <row r="364" spans="1:5" ht="12.65" customHeight="1" x14ac:dyDescent="0.3">
      <c r="A364" s="366" t="s">
        <v>432</v>
      </c>
      <c r="B364" s="384" t="s">
        <v>256</v>
      </c>
      <c r="C364" s="189">
        <v>1540130214.8100002</v>
      </c>
      <c r="D364" s="366"/>
      <c r="E364" s="366"/>
    </row>
    <row r="365" spans="1:5" ht="12.65" customHeight="1" x14ac:dyDescent="0.3">
      <c r="A365" s="366" t="s">
        <v>433</v>
      </c>
      <c r="B365" s="384" t="s">
        <v>256</v>
      </c>
      <c r="C365" s="189">
        <v>46601169.170000009</v>
      </c>
      <c r="D365" s="366"/>
      <c r="E365" s="366"/>
    </row>
    <row r="366" spans="1:5" ht="12.65" customHeight="1" x14ac:dyDescent="0.3">
      <c r="A366" s="366" t="s">
        <v>434</v>
      </c>
      <c r="B366" s="384" t="s">
        <v>256</v>
      </c>
      <c r="C366" s="189"/>
      <c r="D366" s="366"/>
      <c r="E366" s="366"/>
    </row>
    <row r="367" spans="1:5" ht="12.65" customHeight="1" x14ac:dyDescent="0.3">
      <c r="A367" s="366" t="s">
        <v>359</v>
      </c>
      <c r="B367" s="366"/>
      <c r="C367" s="374"/>
      <c r="D367" s="366">
        <f>SUM(C363:C366)</f>
        <v>1605626620.8300002</v>
      </c>
      <c r="E367" s="366"/>
    </row>
    <row r="368" spans="1:5" ht="12.65" customHeight="1" x14ac:dyDescent="0.3">
      <c r="A368" s="366" t="s">
        <v>435</v>
      </c>
      <c r="B368" s="366"/>
      <c r="C368" s="374"/>
      <c r="D368" s="366">
        <f>D361-D367</f>
        <v>575476674.6400001</v>
      </c>
      <c r="E368" s="366"/>
    </row>
    <row r="369" spans="1:6" ht="12.65" customHeight="1" x14ac:dyDescent="0.3">
      <c r="A369" s="388" t="s">
        <v>436</v>
      </c>
      <c r="B369" s="388"/>
      <c r="C369" s="388"/>
      <c r="D369" s="388"/>
      <c r="E369" s="388"/>
    </row>
    <row r="370" spans="1:6" ht="12.65" customHeight="1" x14ac:dyDescent="0.3">
      <c r="A370" s="366" t="s">
        <v>437</v>
      </c>
      <c r="B370" s="384" t="s">
        <v>256</v>
      </c>
      <c r="C370" s="189">
        <v>15901687.439999999</v>
      </c>
      <c r="D370" s="366"/>
      <c r="E370" s="366"/>
    </row>
    <row r="371" spans="1:6" ht="12.65" customHeight="1" x14ac:dyDescent="0.3">
      <c r="A371" s="366" t="s">
        <v>438</v>
      </c>
      <c r="B371" s="384" t="s">
        <v>256</v>
      </c>
      <c r="C371" s="189"/>
      <c r="D371" s="366"/>
      <c r="E371" s="366"/>
    </row>
    <row r="372" spans="1:6" ht="12.65" customHeight="1" x14ac:dyDescent="0.3">
      <c r="A372" s="366" t="s">
        <v>439</v>
      </c>
      <c r="B372" s="366"/>
      <c r="C372" s="374"/>
      <c r="D372" s="366">
        <f>SUM(C370:C371)</f>
        <v>15901687.439999999</v>
      </c>
      <c r="E372" s="366"/>
    </row>
    <row r="373" spans="1:6" ht="12.65" customHeight="1" x14ac:dyDescent="0.3">
      <c r="A373" s="366" t="s">
        <v>440</v>
      </c>
      <c r="B373" s="366"/>
      <c r="C373" s="374"/>
      <c r="D373" s="366">
        <f>D368+D372</f>
        <v>591378362.08000016</v>
      </c>
      <c r="E373" s="366"/>
    </row>
    <row r="374" spans="1:6" ht="12.65" customHeight="1" x14ac:dyDescent="0.3">
      <c r="A374" s="366"/>
      <c r="B374" s="366"/>
      <c r="C374" s="374"/>
      <c r="D374" s="366"/>
      <c r="E374" s="366"/>
    </row>
    <row r="375" spans="1:6" ht="12.65" customHeight="1" x14ac:dyDescent="0.3">
      <c r="A375" s="366"/>
      <c r="B375" s="366"/>
      <c r="C375" s="374"/>
      <c r="D375" s="366"/>
      <c r="E375" s="366"/>
    </row>
    <row r="376" spans="1:6" ht="12.65" customHeight="1" x14ac:dyDescent="0.3">
      <c r="A376" s="366"/>
      <c r="B376" s="366"/>
      <c r="C376" s="374"/>
      <c r="D376" s="366"/>
      <c r="E376" s="366"/>
    </row>
    <row r="377" spans="1:6" ht="12.65" customHeight="1" x14ac:dyDescent="0.3">
      <c r="A377" s="388" t="s">
        <v>441</v>
      </c>
      <c r="B377" s="388"/>
      <c r="C377" s="388"/>
      <c r="D377" s="388"/>
      <c r="E377" s="388"/>
      <c r="F377" s="2" t="s">
        <v>1286</v>
      </c>
    </row>
    <row r="378" spans="1:6" ht="12.65" customHeight="1" x14ac:dyDescent="0.3">
      <c r="A378" s="366" t="s">
        <v>442</v>
      </c>
      <c r="B378" s="384" t="s">
        <v>256</v>
      </c>
      <c r="C378" s="189">
        <v>245870142.52999997</v>
      </c>
      <c r="D378" s="366"/>
      <c r="E378" s="366"/>
      <c r="F378" s="349">
        <f>ROUNDDOWN(C378-CE61,0)</f>
        <v>0</v>
      </c>
    </row>
    <row r="379" spans="1:6" ht="12.65" customHeight="1" x14ac:dyDescent="0.3">
      <c r="A379" s="366" t="s">
        <v>3</v>
      </c>
      <c r="B379" s="384" t="s">
        <v>256</v>
      </c>
      <c r="C379" s="189">
        <v>55398116.420000002</v>
      </c>
      <c r="D379" s="366"/>
      <c r="E379" s="366"/>
      <c r="F379" s="349">
        <f t="shared" ref="F379:F385" si="13">ROUNDDOWN(C379-CE62,0)</f>
        <v>-3</v>
      </c>
    </row>
    <row r="380" spans="1:6" ht="12.65" customHeight="1" x14ac:dyDescent="0.3">
      <c r="A380" s="366" t="s">
        <v>236</v>
      </c>
      <c r="B380" s="384" t="s">
        <v>256</v>
      </c>
      <c r="C380" s="189">
        <v>21675801.07</v>
      </c>
      <c r="D380" s="366"/>
      <c r="E380" s="366"/>
      <c r="F380" s="349">
        <f t="shared" si="13"/>
        <v>0</v>
      </c>
    </row>
    <row r="381" spans="1:6" ht="12.65" customHeight="1" x14ac:dyDescent="0.3">
      <c r="A381" s="366" t="s">
        <v>443</v>
      </c>
      <c r="B381" s="384" t="s">
        <v>256</v>
      </c>
      <c r="C381" s="189">
        <v>64851357.920000002</v>
      </c>
      <c r="D381" s="366"/>
      <c r="E381" s="366"/>
      <c r="F381" s="349">
        <f t="shared" si="13"/>
        <v>0</v>
      </c>
    </row>
    <row r="382" spans="1:6" ht="12.65" customHeight="1" x14ac:dyDescent="0.3">
      <c r="A382" s="366" t="s">
        <v>444</v>
      </c>
      <c r="B382" s="384" t="s">
        <v>256</v>
      </c>
      <c r="C382" s="189">
        <v>2093012.8399999999</v>
      </c>
      <c r="D382" s="366"/>
      <c r="E382" s="366"/>
      <c r="F382" s="349">
        <f t="shared" si="13"/>
        <v>0</v>
      </c>
    </row>
    <row r="383" spans="1:6" ht="12.65" customHeight="1" x14ac:dyDescent="0.3">
      <c r="A383" s="366" t="s">
        <v>445</v>
      </c>
      <c r="B383" s="384" t="s">
        <v>256</v>
      </c>
      <c r="C383" s="189">
        <v>79050651.769999996</v>
      </c>
      <c r="D383" s="366"/>
      <c r="E383" s="366"/>
      <c r="F383" s="349">
        <f t="shared" si="13"/>
        <v>0</v>
      </c>
    </row>
    <row r="384" spans="1:6" ht="12.65" customHeight="1" x14ac:dyDescent="0.3">
      <c r="A384" s="366" t="s">
        <v>6</v>
      </c>
      <c r="B384" s="384" t="s">
        <v>256</v>
      </c>
      <c r="C384" s="189">
        <v>32031527.530000001</v>
      </c>
      <c r="D384" s="366"/>
      <c r="E384" s="366"/>
      <c r="F384" s="349">
        <f t="shared" si="13"/>
        <v>2</v>
      </c>
    </row>
    <row r="385" spans="1:6" ht="12.65" customHeight="1" x14ac:dyDescent="0.3">
      <c r="A385" s="366" t="s">
        <v>446</v>
      </c>
      <c r="B385" s="384" t="s">
        <v>256</v>
      </c>
      <c r="C385" s="189">
        <v>7765259.1100000013</v>
      </c>
      <c r="D385" s="366"/>
      <c r="E385" s="366"/>
      <c r="F385" s="349">
        <f t="shared" si="13"/>
        <v>0</v>
      </c>
    </row>
    <row r="386" spans="1:6" ht="12.65" customHeight="1" x14ac:dyDescent="0.3">
      <c r="A386" s="366" t="s">
        <v>447</v>
      </c>
      <c r="B386" s="384" t="s">
        <v>256</v>
      </c>
      <c r="C386" s="189">
        <v>6259618.5000000009</v>
      </c>
      <c r="D386" s="366"/>
      <c r="E386" s="366"/>
      <c r="F386" s="349">
        <f>ROUNDDOWN(SUM(C386:C389)-CE69,0)</f>
        <v>0</v>
      </c>
    </row>
    <row r="387" spans="1:6" ht="12.65" customHeight="1" x14ac:dyDescent="0.3">
      <c r="A387" s="366" t="s">
        <v>448</v>
      </c>
      <c r="B387" s="384" t="s">
        <v>256</v>
      </c>
      <c r="C387" s="189">
        <v>6236295.1099999985</v>
      </c>
      <c r="D387" s="366"/>
      <c r="E387" s="366"/>
    </row>
    <row r="388" spans="1:6" ht="12.65" customHeight="1" x14ac:dyDescent="0.3">
      <c r="A388" s="366" t="s">
        <v>449</v>
      </c>
      <c r="B388" s="384" t="s">
        <v>256</v>
      </c>
      <c r="C388" s="189">
        <v>13136962.869999995</v>
      </c>
      <c r="D388" s="366"/>
      <c r="E388" s="366"/>
    </row>
    <row r="389" spans="1:6" ht="12.65" customHeight="1" x14ac:dyDescent="0.3">
      <c r="A389" s="366" t="s">
        <v>451</v>
      </c>
      <c r="B389" s="384" t="s">
        <v>256</v>
      </c>
      <c r="C389" s="189">
        <v>24245579.430000003</v>
      </c>
      <c r="D389" s="366"/>
      <c r="E389" s="366"/>
    </row>
    <row r="390" spans="1:6" ht="12.65" customHeight="1" x14ac:dyDescent="0.3">
      <c r="A390" s="366" t="s">
        <v>452</v>
      </c>
      <c r="B390" s="366"/>
      <c r="C390" s="374"/>
      <c r="D390" s="366">
        <f>SUM(C378:C389)</f>
        <v>558614325.0999999</v>
      </c>
      <c r="E390" s="366"/>
    </row>
    <row r="391" spans="1:6" ht="12.65" customHeight="1" x14ac:dyDescent="0.3">
      <c r="A391" s="366" t="s">
        <v>453</v>
      </c>
      <c r="B391" s="366"/>
      <c r="C391" s="374"/>
      <c r="D391" s="366">
        <f>D373-D390</f>
        <v>32764036.980000257</v>
      </c>
      <c r="E391" s="366"/>
    </row>
    <row r="392" spans="1:6" ht="12.65" customHeight="1" x14ac:dyDescent="0.3">
      <c r="A392" s="366" t="s">
        <v>454</v>
      </c>
      <c r="B392" s="384" t="s">
        <v>256</v>
      </c>
      <c r="C392" s="189"/>
      <c r="D392" s="366"/>
      <c r="E392" s="366"/>
    </row>
    <row r="393" spans="1:6" ht="12.65" customHeight="1" x14ac:dyDescent="0.3">
      <c r="A393" s="366" t="s">
        <v>455</v>
      </c>
      <c r="B393" s="366"/>
      <c r="C393" s="374"/>
      <c r="D393" s="366">
        <f>D391+C392</f>
        <v>32764036.980000257</v>
      </c>
      <c r="E393" s="366"/>
      <c r="F393" s="397"/>
    </row>
    <row r="394" spans="1:6" ht="12.65" customHeight="1" x14ac:dyDescent="0.3">
      <c r="A394" s="366" t="s">
        <v>456</v>
      </c>
      <c r="B394" s="384" t="s">
        <v>256</v>
      </c>
      <c r="C394" s="189"/>
      <c r="D394" s="366"/>
      <c r="E394" s="366"/>
    </row>
    <row r="395" spans="1:6" ht="12.65" customHeight="1" x14ac:dyDescent="0.3">
      <c r="A395" s="366" t="s">
        <v>457</v>
      </c>
      <c r="B395" s="384" t="s">
        <v>256</v>
      </c>
      <c r="C395" s="189"/>
      <c r="D395" s="366"/>
      <c r="E395" s="366"/>
    </row>
    <row r="396" spans="1:6" ht="12.65" customHeight="1" x14ac:dyDescent="0.3">
      <c r="A396" s="366" t="s">
        <v>458</v>
      </c>
      <c r="B396" s="366"/>
      <c r="C396" s="374"/>
      <c r="D396" s="366">
        <f>D393+C394-C395</f>
        <v>32764036.980000257</v>
      </c>
      <c r="E396" s="366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365" t="s">
        <v>459</v>
      </c>
      <c r="E411" s="398"/>
    </row>
    <row r="412" spans="1:5" ht="12.65" customHeight="1" x14ac:dyDescent="0.3">
      <c r="A412" s="2" t="str">
        <f>C84&amp;"   "&amp;"H-"&amp;FIXED(C83,0,TRUE)&amp;"     FYE "&amp;C82</f>
        <v>Good Samaritan Hospital   H-0     FYE 12/31/2020</v>
      </c>
      <c r="E412" s="398"/>
    </row>
    <row r="413" spans="1:5" ht="12.65" customHeight="1" x14ac:dyDescent="0.3">
      <c r="A413" s="2" t="s">
        <v>460</v>
      </c>
      <c r="B413" s="365" t="s">
        <v>461</v>
      </c>
      <c r="C413" s="365" t="s">
        <v>1243</v>
      </c>
      <c r="D413" s="365" t="s">
        <v>462</v>
      </c>
    </row>
    <row r="414" spans="1:5" ht="12.65" customHeight="1" x14ac:dyDescent="0.3">
      <c r="A414" s="2" t="s">
        <v>463</v>
      </c>
      <c r="B414" s="2">
        <f>C111</f>
        <v>18877</v>
      </c>
      <c r="C414" s="2">
        <f>E138</f>
        <v>18877</v>
      </c>
    </row>
    <row r="415" spans="1:5" ht="12.65" customHeight="1" x14ac:dyDescent="0.3">
      <c r="A415" s="2" t="s">
        <v>464</v>
      </c>
      <c r="B415" s="2">
        <f>D111</f>
        <v>100100</v>
      </c>
      <c r="C415" s="2">
        <f>E139</f>
        <v>100100</v>
      </c>
      <c r="D415" s="2">
        <f>SUM(C59:H59)+N59</f>
        <v>96628</v>
      </c>
    </row>
    <row r="417" spans="1:7" ht="12.65" customHeight="1" x14ac:dyDescent="0.3">
      <c r="A417" s="2" t="s">
        <v>465</v>
      </c>
      <c r="B417" s="2">
        <f>C112</f>
        <v>0</v>
      </c>
      <c r="C417" s="2">
        <f>E144</f>
        <v>0</v>
      </c>
    </row>
    <row r="418" spans="1:7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</row>
    <row r="420" spans="1:7" ht="12.65" customHeight="1" x14ac:dyDescent="0.3">
      <c r="A420" s="2" t="s">
        <v>467</v>
      </c>
      <c r="B420" s="2">
        <f>C113</f>
        <v>0</v>
      </c>
      <c r="C420" s="2">
        <f>E150</f>
        <v>0</v>
      </c>
    </row>
    <row r="421" spans="1:7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 x14ac:dyDescent="0.3">
      <c r="A422" s="381"/>
      <c r="B422" s="381"/>
      <c r="C422" s="365"/>
    </row>
    <row r="423" spans="1:7" ht="12.65" customHeight="1" x14ac:dyDescent="0.3">
      <c r="A423" s="2" t="s">
        <v>469</v>
      </c>
      <c r="B423" s="2">
        <f>C114</f>
        <v>2331</v>
      </c>
    </row>
    <row r="424" spans="1:7" ht="12.65" customHeight="1" x14ac:dyDescent="0.3">
      <c r="A424" s="2" t="s">
        <v>1244</v>
      </c>
      <c r="B424" s="2">
        <f>D114</f>
        <v>3417</v>
      </c>
      <c r="D424" s="2">
        <f>J59</f>
        <v>0</v>
      </c>
    </row>
    <row r="425" spans="1:7" ht="12.65" customHeight="1" x14ac:dyDescent="0.3">
      <c r="A425" s="381"/>
      <c r="B425" s="381"/>
      <c r="C425" s="381"/>
      <c r="D425" s="381"/>
      <c r="F425" s="381"/>
      <c r="G425" s="381"/>
    </row>
    <row r="426" spans="1:7" ht="12.65" customHeight="1" x14ac:dyDescent="0.3">
      <c r="A426" s="2" t="s">
        <v>470</v>
      </c>
      <c r="B426" s="365" t="s">
        <v>471</v>
      </c>
      <c r="C426" s="365" t="s">
        <v>462</v>
      </c>
      <c r="D426" s="365" t="s">
        <v>472</v>
      </c>
    </row>
    <row r="427" spans="1:7" ht="12.65" customHeight="1" x14ac:dyDescent="0.3">
      <c r="A427" s="2" t="s">
        <v>473</v>
      </c>
      <c r="B427" s="2">
        <f t="shared" ref="B427:B437" si="14">C378</f>
        <v>245870142.52999997</v>
      </c>
      <c r="C427" s="2">
        <f t="shared" ref="C427:C434" si="15">CE61</f>
        <v>245870142.52999997</v>
      </c>
    </row>
    <row r="428" spans="1:7" ht="12.65" customHeight="1" x14ac:dyDescent="0.3">
      <c r="A428" s="2" t="s">
        <v>3</v>
      </c>
      <c r="B428" s="2">
        <f t="shared" si="14"/>
        <v>55398116.420000002</v>
      </c>
      <c r="C428" s="2">
        <f t="shared" si="15"/>
        <v>55398120</v>
      </c>
      <c r="D428" s="2">
        <f>D173</f>
        <v>55398116.420000002</v>
      </c>
    </row>
    <row r="429" spans="1:7" ht="12.65" customHeight="1" x14ac:dyDescent="0.3">
      <c r="A429" s="2" t="s">
        <v>236</v>
      </c>
      <c r="B429" s="2">
        <f t="shared" si="14"/>
        <v>21675801.07</v>
      </c>
      <c r="C429" s="2">
        <f t="shared" si="15"/>
        <v>21675801.07</v>
      </c>
    </row>
    <row r="430" spans="1:7" ht="12.65" customHeight="1" x14ac:dyDescent="0.3">
      <c r="A430" s="2" t="s">
        <v>237</v>
      </c>
      <c r="B430" s="2">
        <f t="shared" si="14"/>
        <v>64851357.920000002</v>
      </c>
      <c r="C430" s="2">
        <f t="shared" si="15"/>
        <v>64851357.920000002</v>
      </c>
    </row>
    <row r="431" spans="1:7" ht="12.65" customHeight="1" x14ac:dyDescent="0.3">
      <c r="A431" s="2" t="s">
        <v>444</v>
      </c>
      <c r="B431" s="2">
        <f t="shared" si="14"/>
        <v>2093012.8399999999</v>
      </c>
      <c r="C431" s="2">
        <f t="shared" si="15"/>
        <v>2093012.8399999999</v>
      </c>
    </row>
    <row r="432" spans="1:7" ht="12.65" customHeight="1" x14ac:dyDescent="0.3">
      <c r="A432" s="2" t="s">
        <v>445</v>
      </c>
      <c r="B432" s="2">
        <f t="shared" si="14"/>
        <v>79050651.769999996</v>
      </c>
      <c r="C432" s="2">
        <f t="shared" si="15"/>
        <v>79050651.769999996</v>
      </c>
    </row>
    <row r="433" spans="1:7" ht="12.65" customHeight="1" x14ac:dyDescent="0.3">
      <c r="A433" s="2" t="s">
        <v>6</v>
      </c>
      <c r="B433" s="2">
        <f t="shared" si="14"/>
        <v>32031527.530000001</v>
      </c>
      <c r="C433" s="2">
        <f t="shared" si="15"/>
        <v>32031525</v>
      </c>
      <c r="D433" s="2">
        <f>C217</f>
        <v>27189619.899999965</v>
      </c>
    </row>
    <row r="434" spans="1:7" ht="12.65" customHeight="1" x14ac:dyDescent="0.3">
      <c r="A434" s="2" t="s">
        <v>474</v>
      </c>
      <c r="B434" s="2">
        <f t="shared" si="14"/>
        <v>7765259.1100000013</v>
      </c>
      <c r="C434" s="2">
        <f t="shared" si="15"/>
        <v>7765259.1100000013</v>
      </c>
      <c r="D434" s="2">
        <f>D177</f>
        <v>7765259.1099999994</v>
      </c>
    </row>
    <row r="435" spans="1:7" ht="12.65" customHeight="1" x14ac:dyDescent="0.3">
      <c r="A435" s="2" t="s">
        <v>447</v>
      </c>
      <c r="B435" s="2">
        <f t="shared" si="14"/>
        <v>6259618.5000000009</v>
      </c>
      <c r="D435" s="2">
        <f>D181</f>
        <v>6259618.5</v>
      </c>
    </row>
    <row r="436" spans="1:7" ht="12.65" customHeight="1" x14ac:dyDescent="0.3">
      <c r="A436" s="2" t="s">
        <v>475</v>
      </c>
      <c r="B436" s="2">
        <f t="shared" si="14"/>
        <v>6236295.1099999985</v>
      </c>
      <c r="D436" s="2">
        <f>D186</f>
        <v>6236295.1099999985</v>
      </c>
    </row>
    <row r="437" spans="1:7" ht="12.65" customHeight="1" x14ac:dyDescent="0.3">
      <c r="A437" s="2" t="s">
        <v>449</v>
      </c>
      <c r="B437" s="2">
        <f t="shared" si="14"/>
        <v>13136962.869999995</v>
      </c>
      <c r="D437" s="2">
        <f>D190</f>
        <v>13136962.869999995</v>
      </c>
    </row>
    <row r="438" spans="1:7" ht="12.65" customHeight="1" x14ac:dyDescent="0.3">
      <c r="A438" s="2" t="s">
        <v>476</v>
      </c>
      <c r="B438" s="2">
        <f>C386+C387+C388</f>
        <v>25632876.479999997</v>
      </c>
      <c r="C438" s="2">
        <f>CD69</f>
        <v>25632876.479999997</v>
      </c>
      <c r="D438" s="2">
        <f>D181+D186+D190</f>
        <v>25632876.479999997</v>
      </c>
    </row>
    <row r="439" spans="1:7" ht="12.65" customHeight="1" x14ac:dyDescent="0.3">
      <c r="A439" s="2" t="s">
        <v>451</v>
      </c>
      <c r="B439" s="2">
        <f>C389</f>
        <v>24245579.430000003</v>
      </c>
      <c r="C439" s="2">
        <f>SUM(C69:CC69)</f>
        <v>24245579.43</v>
      </c>
    </row>
    <row r="440" spans="1:7" ht="12.65" customHeight="1" x14ac:dyDescent="0.3">
      <c r="A440" s="2" t="s">
        <v>477</v>
      </c>
      <c r="B440" s="2">
        <f>B438+B439</f>
        <v>49878455.909999996</v>
      </c>
      <c r="C440" s="2">
        <f>CE69</f>
        <v>49878455.909999996</v>
      </c>
    </row>
    <row r="441" spans="1:7" ht="12.65" customHeight="1" x14ac:dyDescent="0.3">
      <c r="A441" s="2" t="s">
        <v>478</v>
      </c>
      <c r="B441" s="2">
        <f>D390</f>
        <v>558614325.0999999</v>
      </c>
      <c r="C441" s="2">
        <f>SUM(C427:C437)+C440</f>
        <v>558614326.14999998</v>
      </c>
    </row>
    <row r="442" spans="1:7" ht="12.65" customHeight="1" x14ac:dyDescent="0.3">
      <c r="A442" s="381"/>
      <c r="B442" s="381"/>
      <c r="C442" s="381"/>
      <c r="D442" s="381"/>
      <c r="F442" s="381"/>
      <c r="G442" s="381"/>
    </row>
    <row r="443" spans="1:7" ht="12.65" customHeight="1" x14ac:dyDescent="0.3">
      <c r="A443" s="2" t="s">
        <v>479</v>
      </c>
      <c r="B443" s="365" t="s">
        <v>480</v>
      </c>
      <c r="C443" s="365" t="s">
        <v>471</v>
      </c>
    </row>
    <row r="444" spans="1:7" ht="12.65" customHeight="1" x14ac:dyDescent="0.3">
      <c r="A444" s="2" t="s">
        <v>1257</v>
      </c>
      <c r="B444" s="2">
        <f>D221</f>
        <v>18895236.850000001</v>
      </c>
      <c r="C444" s="2">
        <f>C363</f>
        <v>18895236.850000001</v>
      </c>
    </row>
    <row r="445" spans="1:7" ht="12.65" customHeight="1" x14ac:dyDescent="0.3">
      <c r="A445" s="2" t="s">
        <v>343</v>
      </c>
      <c r="B445" s="2">
        <f>D229</f>
        <v>1525906970.54</v>
      </c>
      <c r="C445" s="2">
        <f>C364</f>
        <v>1540130214.8100002</v>
      </c>
    </row>
    <row r="446" spans="1:7" ht="12.65" customHeight="1" x14ac:dyDescent="0.3">
      <c r="A446" s="2" t="s">
        <v>351</v>
      </c>
      <c r="B446" s="2">
        <f>D236</f>
        <v>46601169.170000002</v>
      </c>
      <c r="C446" s="2">
        <f>C365</f>
        <v>46601169.170000009</v>
      </c>
    </row>
    <row r="447" spans="1:7" ht="12.65" customHeight="1" x14ac:dyDescent="0.3">
      <c r="A447" s="2" t="s">
        <v>356</v>
      </c>
      <c r="B447" s="2">
        <f>D240</f>
        <v>14223244.27</v>
      </c>
      <c r="C447" s="2">
        <f>C366</f>
        <v>0</v>
      </c>
    </row>
    <row r="448" spans="1:7" ht="12.65" customHeight="1" x14ac:dyDescent="0.3">
      <c r="A448" s="2" t="s">
        <v>358</v>
      </c>
      <c r="B448" s="2">
        <f>D242</f>
        <v>1605626620.8299999</v>
      </c>
      <c r="C448" s="2">
        <f>D367</f>
        <v>1605626620.8300002</v>
      </c>
    </row>
    <row r="449" spans="1:7" ht="12.65" customHeight="1" x14ac:dyDescent="0.3">
      <c r="A449" s="381"/>
      <c r="B449" s="381"/>
      <c r="C449" s="381"/>
      <c r="D449" s="381"/>
      <c r="F449" s="381"/>
      <c r="G449" s="381"/>
    </row>
    <row r="450" spans="1:7" ht="12.65" customHeight="1" x14ac:dyDescent="0.3">
      <c r="A450" s="2" t="s">
        <v>481</v>
      </c>
      <c r="B450" s="365" t="s">
        <v>482</v>
      </c>
      <c r="C450" s="381"/>
      <c r="D450" s="381"/>
      <c r="F450" s="381"/>
      <c r="G450" s="381"/>
    </row>
    <row r="451" spans="1:7" ht="12.65" customHeight="1" x14ac:dyDescent="0.3">
      <c r="B451" s="365" t="s">
        <v>483</v>
      </c>
    </row>
    <row r="452" spans="1:7" ht="12.65" customHeight="1" x14ac:dyDescent="0.3">
      <c r="B452" s="365" t="s">
        <v>472</v>
      </c>
    </row>
    <row r="453" spans="1:7" ht="12.65" customHeight="1" x14ac:dyDescent="0.3">
      <c r="A453" s="354" t="s">
        <v>484</v>
      </c>
      <c r="B453" s="2">
        <f>C231</f>
        <v>11639</v>
      </c>
    </row>
    <row r="454" spans="1:7" ht="12.65" customHeight="1" x14ac:dyDescent="0.3">
      <c r="A454" s="2" t="s">
        <v>168</v>
      </c>
      <c r="B454" s="2">
        <f>C233</f>
        <v>15800526.16699117</v>
      </c>
    </row>
    <row r="455" spans="1:7" ht="12.65" customHeight="1" x14ac:dyDescent="0.3">
      <c r="A455" s="2" t="s">
        <v>131</v>
      </c>
      <c r="B455" s="2">
        <f>C234</f>
        <v>30800643.003008828</v>
      </c>
    </row>
    <row r="456" spans="1:7" ht="12.65" customHeight="1" x14ac:dyDescent="0.3">
      <c r="A456" s="381"/>
      <c r="B456" s="381"/>
      <c r="C456" s="381"/>
      <c r="D456" s="381"/>
      <c r="F456" s="381"/>
      <c r="G456" s="381"/>
    </row>
    <row r="457" spans="1:7" ht="12.65" customHeight="1" x14ac:dyDescent="0.3">
      <c r="A457" s="2" t="s">
        <v>485</v>
      </c>
      <c r="B457" s="365" t="s">
        <v>471</v>
      </c>
      <c r="C457" s="365" t="s">
        <v>486</v>
      </c>
    </row>
    <row r="458" spans="1:7" ht="12.65" customHeight="1" x14ac:dyDescent="0.3">
      <c r="A458" s="2" t="s">
        <v>487</v>
      </c>
      <c r="B458" s="2">
        <f>C370</f>
        <v>15901687.439999999</v>
      </c>
      <c r="C458" s="2">
        <f>CE70</f>
        <v>15901687.439999999</v>
      </c>
    </row>
    <row r="459" spans="1:7" ht="12.65" customHeight="1" x14ac:dyDescent="0.3">
      <c r="A459" s="2" t="s">
        <v>244</v>
      </c>
      <c r="B459" s="2">
        <f>C371</f>
        <v>0</v>
      </c>
      <c r="C459" s="2">
        <f>CE72</f>
        <v>0</v>
      </c>
    </row>
    <row r="460" spans="1:7" ht="12.65" customHeight="1" x14ac:dyDescent="0.3">
      <c r="A460" s="381"/>
      <c r="B460" s="381"/>
      <c r="C460" s="381"/>
      <c r="D460" s="381"/>
      <c r="F460" s="381"/>
      <c r="G460" s="381"/>
    </row>
    <row r="461" spans="1:7" ht="12.65" customHeight="1" x14ac:dyDescent="0.3">
      <c r="A461" s="2" t="s">
        <v>488</v>
      </c>
      <c r="B461" s="365"/>
      <c r="C461" s="365"/>
      <c r="D461" s="365" t="s">
        <v>1245</v>
      </c>
    </row>
    <row r="462" spans="1:7" ht="12.65" customHeight="1" x14ac:dyDescent="0.3">
      <c r="B462" s="365" t="s">
        <v>471</v>
      </c>
      <c r="C462" s="365" t="s">
        <v>486</v>
      </c>
      <c r="D462" s="365" t="s">
        <v>490</v>
      </c>
    </row>
    <row r="463" spans="1:7" ht="12.65" customHeight="1" x14ac:dyDescent="0.3">
      <c r="A463" s="2" t="s">
        <v>245</v>
      </c>
      <c r="B463" s="2">
        <f>C359</f>
        <v>1127532967.6200001</v>
      </c>
      <c r="C463" s="2">
        <f>CE73</f>
        <v>1127532967.6200001</v>
      </c>
      <c r="D463" s="2">
        <f>E141+E147+E153</f>
        <v>1127532967.6200001</v>
      </c>
    </row>
    <row r="464" spans="1:7" ht="12.65" customHeight="1" x14ac:dyDescent="0.3">
      <c r="A464" s="2" t="s">
        <v>246</v>
      </c>
      <c r="B464" s="2">
        <f>C360</f>
        <v>1053570327.85</v>
      </c>
      <c r="C464" s="2">
        <f>CE74</f>
        <v>1053570327.85</v>
      </c>
      <c r="D464" s="2">
        <f>E142+E148+E154</f>
        <v>1053570327.8199997</v>
      </c>
    </row>
    <row r="465" spans="1:7" ht="12.65" customHeight="1" x14ac:dyDescent="0.3">
      <c r="A465" s="2" t="s">
        <v>247</v>
      </c>
      <c r="B465" s="2">
        <f>D361</f>
        <v>2181103295.4700003</v>
      </c>
      <c r="C465" s="2">
        <f>CE75</f>
        <v>2181103295.4700003</v>
      </c>
      <c r="D465" s="2">
        <f>D463+D464</f>
        <v>2181103295.4399996</v>
      </c>
    </row>
    <row r="466" spans="1:7" ht="12.65" customHeight="1" x14ac:dyDescent="0.3">
      <c r="A466" s="381"/>
      <c r="B466" s="381"/>
      <c r="C466" s="381"/>
      <c r="D466" s="381"/>
      <c r="F466" s="381"/>
      <c r="G466" s="381"/>
    </row>
    <row r="467" spans="1:7" ht="12.65" customHeight="1" x14ac:dyDescent="0.3">
      <c r="A467" s="2" t="s">
        <v>491</v>
      </c>
      <c r="B467" s="365" t="s">
        <v>492</v>
      </c>
      <c r="C467" s="365" t="s">
        <v>493</v>
      </c>
    </row>
    <row r="468" spans="1:7" ht="12.65" customHeight="1" x14ac:dyDescent="0.3">
      <c r="A468" s="2" t="s">
        <v>332</v>
      </c>
      <c r="B468" s="2">
        <f t="shared" ref="B468:B475" si="16">C267</f>
        <v>11820611.220000001</v>
      </c>
      <c r="C468" s="2">
        <f>E195</f>
        <v>11820611.219999999</v>
      </c>
    </row>
    <row r="469" spans="1:7" ht="12.65" customHeight="1" x14ac:dyDescent="0.3">
      <c r="A469" s="2" t="s">
        <v>333</v>
      </c>
      <c r="B469" s="2">
        <f t="shared" si="16"/>
        <v>4036565.1000000006</v>
      </c>
      <c r="C469" s="2">
        <f>E196</f>
        <v>4036565.1</v>
      </c>
    </row>
    <row r="470" spans="1:7" ht="12.65" customHeight="1" x14ac:dyDescent="0.3">
      <c r="A470" s="2" t="s">
        <v>334</v>
      </c>
      <c r="B470" s="2">
        <f t="shared" si="16"/>
        <v>636662126.87999988</v>
      </c>
      <c r="C470" s="2">
        <f>E197</f>
        <v>636662126.88</v>
      </c>
    </row>
    <row r="471" spans="1:7" ht="12.65" customHeight="1" x14ac:dyDescent="0.3">
      <c r="A471" s="2" t="s">
        <v>494</v>
      </c>
      <c r="B471" s="2">
        <f t="shared" si="16"/>
        <v>0</v>
      </c>
      <c r="C471" s="2">
        <f>E198</f>
        <v>0</v>
      </c>
    </row>
    <row r="472" spans="1:7" ht="12.65" customHeight="1" x14ac:dyDescent="0.3">
      <c r="A472" s="2" t="s">
        <v>377</v>
      </c>
      <c r="B472" s="2">
        <f t="shared" si="16"/>
        <v>12889172.750000002</v>
      </c>
      <c r="C472" s="2">
        <f>E199</f>
        <v>12889172.75</v>
      </c>
    </row>
    <row r="473" spans="1:7" ht="12.65" customHeight="1" x14ac:dyDescent="0.3">
      <c r="A473" s="2" t="s">
        <v>495</v>
      </c>
      <c r="B473" s="2">
        <f t="shared" si="16"/>
        <v>110189956.66999999</v>
      </c>
      <c r="C473" s="2">
        <f>SUM(E200:E201)</f>
        <v>110189956.66999999</v>
      </c>
    </row>
    <row r="474" spans="1:7" ht="12.65" customHeight="1" x14ac:dyDescent="0.3">
      <c r="A474" s="2" t="s">
        <v>339</v>
      </c>
      <c r="B474" s="2">
        <f t="shared" si="16"/>
        <v>10730160.26</v>
      </c>
      <c r="C474" s="2">
        <f>E202</f>
        <v>10730160.26</v>
      </c>
    </row>
    <row r="475" spans="1:7" ht="12.65" customHeight="1" x14ac:dyDescent="0.3">
      <c r="A475" s="2" t="s">
        <v>340</v>
      </c>
      <c r="B475" s="2">
        <f t="shared" si="16"/>
        <v>0</v>
      </c>
      <c r="C475" s="2">
        <f>E203</f>
        <v>0</v>
      </c>
    </row>
    <row r="476" spans="1:7" ht="12.65" customHeight="1" x14ac:dyDescent="0.3">
      <c r="A476" s="2" t="s">
        <v>203</v>
      </c>
      <c r="B476" s="2">
        <f>D275</f>
        <v>786328592.87999988</v>
      </c>
      <c r="C476" s="2">
        <f>E204</f>
        <v>786328592.88</v>
      </c>
    </row>
    <row r="478" spans="1:7" ht="12.65" customHeight="1" x14ac:dyDescent="0.3">
      <c r="A478" s="2" t="s">
        <v>496</v>
      </c>
      <c r="B478" s="2">
        <f>C276</f>
        <v>330243248.13999993</v>
      </c>
      <c r="C478" s="2">
        <f>E217</f>
        <v>330243248.13999993</v>
      </c>
    </row>
    <row r="480" spans="1:7" ht="12.65" customHeight="1" x14ac:dyDescent="0.3">
      <c r="A480" s="2" t="s">
        <v>497</v>
      </c>
    </row>
    <row r="481" spans="1:12" ht="12.65" customHeight="1" x14ac:dyDescent="0.3">
      <c r="A481" s="2" t="s">
        <v>498</v>
      </c>
      <c r="C481" s="2">
        <f>D341</f>
        <v>872675281.12999988</v>
      </c>
    </row>
    <row r="482" spans="1:12" ht="12.65" customHeight="1" x14ac:dyDescent="0.3">
      <c r="A482" s="2" t="s">
        <v>499</v>
      </c>
      <c r="C482" s="2">
        <f>D339</f>
        <v>872675281.13000011</v>
      </c>
    </row>
    <row r="485" spans="1:12" ht="12.65" customHeight="1" x14ac:dyDescent="0.3">
      <c r="A485" s="354" t="s">
        <v>500</v>
      </c>
    </row>
    <row r="486" spans="1:12" ht="12.65" customHeight="1" x14ac:dyDescent="0.3">
      <c r="A486" s="354" t="s">
        <v>501</v>
      </c>
    </row>
    <row r="487" spans="1:12" ht="12.65" customHeight="1" x14ac:dyDescent="0.3">
      <c r="A487" s="354" t="s">
        <v>502</v>
      </c>
    </row>
    <row r="488" spans="1:12" ht="12.65" customHeight="1" x14ac:dyDescent="0.3">
      <c r="A488" s="354"/>
    </row>
    <row r="489" spans="1:12" ht="12.65" customHeight="1" x14ac:dyDescent="0.3">
      <c r="A489" s="352" t="s">
        <v>503</v>
      </c>
    </row>
    <row r="490" spans="1:12" ht="12.65" customHeight="1" x14ac:dyDescent="0.3">
      <c r="A490" s="354" t="s">
        <v>504</v>
      </c>
    </row>
    <row r="491" spans="1:12" ht="12.65" customHeight="1" x14ac:dyDescent="0.3">
      <c r="A491" s="354"/>
    </row>
    <row r="493" spans="1:12" ht="12.65" customHeight="1" x14ac:dyDescent="0.3">
      <c r="A493" s="2" t="str">
        <f>C83</f>
        <v>081</v>
      </c>
      <c r="B493" s="399" t="str">
        <f>RIGHT('[1]Prior Year 2019'!C82,4)</f>
        <v>2019</v>
      </c>
      <c r="C493" s="399" t="str">
        <f>RIGHT(C82,4)</f>
        <v>2020</v>
      </c>
      <c r="D493" s="399" t="str">
        <f>RIGHT('[1]Prior Year 2019'!C82,4)</f>
        <v>2019</v>
      </c>
      <c r="E493" s="399" t="str">
        <f>RIGHT(C82,4)</f>
        <v>2020</v>
      </c>
      <c r="F493" s="399" t="str">
        <f>RIGHT('[1]Prior Year 2019'!C82,4)</f>
        <v>2019</v>
      </c>
      <c r="G493" s="399" t="str">
        <f>RIGHT(C82,4)</f>
        <v>2020</v>
      </c>
      <c r="H493" s="399"/>
      <c r="K493" s="399"/>
      <c r="L493" s="399"/>
    </row>
    <row r="494" spans="1:12" ht="12.65" customHeight="1" x14ac:dyDescent="0.3">
      <c r="A494" s="352"/>
      <c r="B494" s="365" t="s">
        <v>505</v>
      </c>
      <c r="C494" s="365" t="s">
        <v>505</v>
      </c>
      <c r="D494" s="400" t="s">
        <v>506</v>
      </c>
      <c r="E494" s="400" t="s">
        <v>506</v>
      </c>
      <c r="F494" s="399" t="s">
        <v>507</v>
      </c>
      <c r="G494" s="399" t="s">
        <v>507</v>
      </c>
      <c r="H494" s="399" t="s">
        <v>508</v>
      </c>
      <c r="K494" s="399"/>
      <c r="L494" s="399"/>
    </row>
    <row r="495" spans="1:12" ht="12.65" customHeight="1" x14ac:dyDescent="0.3">
      <c r="B495" s="365" t="s">
        <v>303</v>
      </c>
      <c r="C495" s="365" t="s">
        <v>303</v>
      </c>
      <c r="D495" s="365" t="s">
        <v>509</v>
      </c>
      <c r="E495" s="365" t="s">
        <v>509</v>
      </c>
      <c r="F495" s="399" t="s">
        <v>510</v>
      </c>
      <c r="G495" s="399" t="s">
        <v>510</v>
      </c>
      <c r="H495" s="399" t="s">
        <v>511</v>
      </c>
      <c r="K495" s="399"/>
      <c r="L495" s="399"/>
    </row>
    <row r="496" spans="1:12" ht="12.65" customHeight="1" x14ac:dyDescent="0.3">
      <c r="A496" s="2" t="s">
        <v>512</v>
      </c>
      <c r="B496" s="361">
        <f>'[1]Prior Year 2019'!C71</f>
        <v>41890879.24000001</v>
      </c>
      <c r="C496" s="361">
        <f>C71</f>
        <v>46096334.940000005</v>
      </c>
      <c r="D496" s="361">
        <f>'[1]Prior Year 2019'!C59</f>
        <v>39185</v>
      </c>
      <c r="E496" s="2">
        <f>C59</f>
        <v>38391</v>
      </c>
      <c r="F496" s="401">
        <f t="shared" ref="F496:G511" si="17">IF(B496=0,"",IF(D496=0,"",B496/D496))</f>
        <v>1069.0539553400538</v>
      </c>
      <c r="G496" s="401">
        <f t="shared" si="17"/>
        <v>1200.7068047198563</v>
      </c>
      <c r="H496" s="402" t="str">
        <f>IF(B496=0,"",IF(C496=0,"",IF(D496=0,"",IF(E496=0,"",IF(G496/F496-1&lt;-0.25,G496/F496-1,IF(G496/F496-1&gt;0.25,G496/F496-1,""))))))</f>
        <v/>
      </c>
      <c r="I496" s="267"/>
      <c r="K496" s="399"/>
      <c r="L496" s="399"/>
    </row>
    <row r="497" spans="1:12" ht="12.65" customHeight="1" x14ac:dyDescent="0.3">
      <c r="A497" s="2" t="s">
        <v>513</v>
      </c>
      <c r="B497" s="361">
        <f>'[1]Prior Year 2019'!D71</f>
        <v>17188792.759999998</v>
      </c>
      <c r="C497" s="361">
        <f>D71</f>
        <v>18086558.100000001</v>
      </c>
      <c r="D497" s="361">
        <f>'[1]Prior Year 2019'!D59</f>
        <v>18095</v>
      </c>
      <c r="E497" s="2">
        <f>D59</f>
        <v>17344</v>
      </c>
      <c r="F497" s="401">
        <f t="shared" si="17"/>
        <v>949.91946725614798</v>
      </c>
      <c r="G497" s="401">
        <f t="shared" si="17"/>
        <v>1042.8135435885611</v>
      </c>
      <c r="H497" s="402" t="str">
        <f t="shared" ref="H497:H550" si="18">IF(B497=0,"",IF(C497=0,"",IF(D497=0,"",IF(E497=0,"",IF(G497/F497-1&lt;-0.25,G497/F497-1,IF(G497/F497-1&gt;0.25,G497/F497-1,""))))))</f>
        <v/>
      </c>
      <c r="I497" s="267"/>
      <c r="K497" s="399"/>
      <c r="L497" s="399"/>
    </row>
    <row r="498" spans="1:12" ht="12.65" customHeight="1" x14ac:dyDescent="0.3">
      <c r="A498" s="2" t="s">
        <v>514</v>
      </c>
      <c r="B498" s="361">
        <f>'[1]Prior Year 2019'!E71</f>
        <v>20194760.739999995</v>
      </c>
      <c r="C498" s="361">
        <f>E71</f>
        <v>20882705.52</v>
      </c>
      <c r="D498" s="361">
        <f>'[1]Prior Year 2019'!E59</f>
        <v>26078</v>
      </c>
      <c r="E498" s="2">
        <f>E59</f>
        <v>23696</v>
      </c>
      <c r="F498" s="401">
        <f t="shared" si="17"/>
        <v>774.3983718076538</v>
      </c>
      <c r="G498" s="401">
        <f t="shared" si="17"/>
        <v>881.27555367994592</v>
      </c>
      <c r="H498" s="402" t="str">
        <f t="shared" si="18"/>
        <v/>
      </c>
      <c r="I498" s="267"/>
      <c r="K498" s="399"/>
      <c r="L498" s="399"/>
    </row>
    <row r="499" spans="1:12" ht="12.65" customHeight="1" x14ac:dyDescent="0.3">
      <c r="A499" s="2" t="s">
        <v>515</v>
      </c>
      <c r="B499" s="361">
        <f>'[1]Prior Year 2019'!F71</f>
        <v>5728899.8499999996</v>
      </c>
      <c r="C499" s="361">
        <f>F71</f>
        <v>5401456.5200000005</v>
      </c>
      <c r="D499" s="361">
        <f>'[1]Prior Year 2019'!F59</f>
        <v>3927</v>
      </c>
      <c r="E499" s="2">
        <f>F59</f>
        <v>3707</v>
      </c>
      <c r="F499" s="401">
        <f t="shared" si="17"/>
        <v>1458.8489559460147</v>
      </c>
      <c r="G499" s="401">
        <f t="shared" si="17"/>
        <v>1457.0964445643378</v>
      </c>
      <c r="H499" s="402" t="str">
        <f t="shared" si="18"/>
        <v/>
      </c>
      <c r="I499" s="267"/>
      <c r="K499" s="399"/>
      <c r="L499" s="399"/>
    </row>
    <row r="500" spans="1:12" ht="12.65" customHeight="1" x14ac:dyDescent="0.3">
      <c r="A500" s="2" t="s">
        <v>516</v>
      </c>
      <c r="B500" s="361">
        <f>'[1]Prior Year 2019'!G71</f>
        <v>8238765.5499999989</v>
      </c>
      <c r="C500" s="361">
        <f>G71</f>
        <v>9035642.8599999994</v>
      </c>
      <c r="D500" s="361">
        <f>'[1]Prior Year 2019'!G59</f>
        <v>11562</v>
      </c>
      <c r="E500" s="2">
        <f>G59</f>
        <v>13490</v>
      </c>
      <c r="F500" s="401">
        <f t="shared" si="17"/>
        <v>712.57269935997226</v>
      </c>
      <c r="G500" s="401">
        <f t="shared" si="17"/>
        <v>669.80302891030385</v>
      </c>
      <c r="H500" s="402" t="str">
        <f t="shared" si="18"/>
        <v/>
      </c>
      <c r="I500" s="267"/>
      <c r="K500" s="399"/>
      <c r="L500" s="399"/>
    </row>
    <row r="501" spans="1:12" ht="12.65" customHeight="1" x14ac:dyDescent="0.3">
      <c r="A501" s="2" t="s">
        <v>517</v>
      </c>
      <c r="B501" s="361">
        <f>'[1]Prior Year 2019'!H71</f>
        <v>390751.23000000004</v>
      </c>
      <c r="C501" s="361">
        <f>H71</f>
        <v>500927.35000000003</v>
      </c>
      <c r="D501" s="361">
        <f>'[1]Prior Year 2019'!H59</f>
        <v>0</v>
      </c>
      <c r="E501" s="2">
        <f>H59</f>
        <v>0</v>
      </c>
      <c r="F501" s="401" t="str">
        <f t="shared" si="17"/>
        <v/>
      </c>
      <c r="G501" s="401" t="str">
        <f t="shared" si="17"/>
        <v/>
      </c>
      <c r="H501" s="402" t="str">
        <f t="shared" si="18"/>
        <v/>
      </c>
      <c r="I501" s="267"/>
      <c r="K501" s="399"/>
      <c r="L501" s="399"/>
    </row>
    <row r="502" spans="1:12" ht="12.65" customHeight="1" x14ac:dyDescent="0.3">
      <c r="A502" s="2" t="s">
        <v>518</v>
      </c>
      <c r="B502" s="361">
        <f>'[1]Prior Year 2019'!I71</f>
        <v>0</v>
      </c>
      <c r="C502" s="361">
        <f>I71</f>
        <v>0</v>
      </c>
      <c r="D502" s="361">
        <f>'[1]Prior Year 2019'!I59</f>
        <v>0</v>
      </c>
      <c r="E502" s="2">
        <f>I59</f>
        <v>0</v>
      </c>
      <c r="F502" s="401" t="str">
        <f t="shared" si="17"/>
        <v/>
      </c>
      <c r="G502" s="401" t="str">
        <f t="shared" si="17"/>
        <v/>
      </c>
      <c r="H502" s="402" t="str">
        <f t="shared" si="18"/>
        <v/>
      </c>
      <c r="I502" s="267"/>
      <c r="K502" s="399"/>
      <c r="L502" s="399"/>
    </row>
    <row r="503" spans="1:12" ht="12.65" customHeight="1" x14ac:dyDescent="0.3">
      <c r="A503" s="2" t="s">
        <v>519</v>
      </c>
      <c r="B503" s="361">
        <f>'[1]Prior Year 2019'!J71</f>
        <v>0</v>
      </c>
      <c r="C503" s="361">
        <f>J71</f>
        <v>0</v>
      </c>
      <c r="D503" s="361">
        <f>'[1]Prior Year 2019'!J59</f>
        <v>0</v>
      </c>
      <c r="E503" s="2">
        <f>J59</f>
        <v>0</v>
      </c>
      <c r="F503" s="401" t="str">
        <f t="shared" si="17"/>
        <v/>
      </c>
      <c r="G503" s="401" t="str">
        <f t="shared" si="17"/>
        <v/>
      </c>
      <c r="H503" s="402" t="str">
        <f t="shared" si="18"/>
        <v/>
      </c>
      <c r="I503" s="267"/>
      <c r="K503" s="399"/>
      <c r="L503" s="399"/>
    </row>
    <row r="504" spans="1:12" ht="12.65" customHeight="1" x14ac:dyDescent="0.3">
      <c r="A504" s="2" t="s">
        <v>520</v>
      </c>
      <c r="B504" s="361">
        <f>'[1]Prior Year 2019'!K71</f>
        <v>0</v>
      </c>
      <c r="C504" s="361">
        <f>K71</f>
        <v>0</v>
      </c>
      <c r="D504" s="361">
        <f>'[1]Prior Year 2019'!K59</f>
        <v>0</v>
      </c>
      <c r="E504" s="2">
        <f>K59</f>
        <v>0</v>
      </c>
      <c r="F504" s="401" t="str">
        <f t="shared" si="17"/>
        <v/>
      </c>
      <c r="G504" s="401" t="str">
        <f t="shared" si="17"/>
        <v/>
      </c>
      <c r="H504" s="402" t="str">
        <f t="shared" si="18"/>
        <v/>
      </c>
      <c r="I504" s="267"/>
      <c r="K504" s="399"/>
      <c r="L504" s="399"/>
    </row>
    <row r="505" spans="1:12" ht="12.65" customHeight="1" x14ac:dyDescent="0.3">
      <c r="A505" s="2" t="s">
        <v>521</v>
      </c>
      <c r="B505" s="361">
        <f>'[1]Prior Year 2019'!L71</f>
        <v>0</v>
      </c>
      <c r="C505" s="361">
        <f>L71</f>
        <v>0</v>
      </c>
      <c r="D505" s="361">
        <f>'[1]Prior Year 2019'!L59</f>
        <v>0</v>
      </c>
      <c r="E505" s="2">
        <f>L59</f>
        <v>0</v>
      </c>
      <c r="F505" s="401" t="str">
        <f t="shared" si="17"/>
        <v/>
      </c>
      <c r="G505" s="401" t="str">
        <f t="shared" si="17"/>
        <v/>
      </c>
      <c r="H505" s="402" t="str">
        <f t="shared" si="18"/>
        <v/>
      </c>
      <c r="I505" s="267"/>
      <c r="K505" s="399"/>
      <c r="L505" s="399"/>
    </row>
    <row r="506" spans="1:12" ht="12.65" customHeight="1" x14ac:dyDescent="0.3">
      <c r="A506" s="2" t="s">
        <v>522</v>
      </c>
      <c r="B506" s="361">
        <f>'[1]Prior Year 2019'!M71</f>
        <v>0</v>
      </c>
      <c r="C506" s="361">
        <f>M71</f>
        <v>0</v>
      </c>
      <c r="D506" s="361">
        <f>'[1]Prior Year 2019'!M59</f>
        <v>0</v>
      </c>
      <c r="E506" s="2">
        <f>M59</f>
        <v>0</v>
      </c>
      <c r="F506" s="401" t="str">
        <f t="shared" si="17"/>
        <v/>
      </c>
      <c r="G506" s="401" t="str">
        <f t="shared" si="17"/>
        <v/>
      </c>
      <c r="H506" s="402" t="str">
        <f t="shared" si="18"/>
        <v/>
      </c>
      <c r="I506" s="267"/>
      <c r="K506" s="399"/>
      <c r="L506" s="399"/>
    </row>
    <row r="507" spans="1:12" ht="12.65" customHeight="1" x14ac:dyDescent="0.3">
      <c r="A507" s="2" t="s">
        <v>523</v>
      </c>
      <c r="B507" s="361">
        <f>'[1]Prior Year 2018'!N71</f>
        <v>0</v>
      </c>
      <c r="C507" s="361">
        <f>N71</f>
        <v>0</v>
      </c>
      <c r="D507" s="361">
        <f>'[1]Prior Year 2019'!N59</f>
        <v>0</v>
      </c>
      <c r="E507" s="2">
        <f>N59</f>
        <v>0</v>
      </c>
      <c r="F507" s="401" t="str">
        <f t="shared" si="17"/>
        <v/>
      </c>
      <c r="G507" s="401" t="str">
        <f t="shared" si="17"/>
        <v/>
      </c>
      <c r="H507" s="402" t="str">
        <f t="shared" si="18"/>
        <v/>
      </c>
      <c r="I507" s="267"/>
      <c r="K507" s="399"/>
      <c r="L507" s="399"/>
    </row>
    <row r="508" spans="1:12" ht="12.65" customHeight="1" x14ac:dyDescent="0.3">
      <c r="A508" s="2" t="s">
        <v>524</v>
      </c>
      <c r="B508" s="361">
        <f>'[1]Prior Year 2019'!O71</f>
        <v>8710852.3900000025</v>
      </c>
      <c r="C508" s="361">
        <f>O71</f>
        <v>9285069.8500000015</v>
      </c>
      <c r="D508" s="361">
        <f>'[1]Prior Year 2019'!O59</f>
        <v>1233</v>
      </c>
      <c r="E508" s="2">
        <f>O59</f>
        <v>1442</v>
      </c>
      <c r="F508" s="401">
        <f t="shared" si="17"/>
        <v>7064.7626845093291</v>
      </c>
      <c r="G508" s="401">
        <f t="shared" si="17"/>
        <v>6439.022087378642</v>
      </c>
      <c r="H508" s="402" t="str">
        <f t="shared" si="18"/>
        <v/>
      </c>
      <c r="I508" s="267"/>
      <c r="K508" s="399"/>
      <c r="L508" s="399"/>
    </row>
    <row r="509" spans="1:12" ht="12.65" customHeight="1" x14ac:dyDescent="0.3">
      <c r="A509" s="2" t="s">
        <v>525</v>
      </c>
      <c r="B509" s="361">
        <f>'[1]Prior Year 2019'!P71</f>
        <v>32133752.77</v>
      </c>
      <c r="C509" s="361">
        <f>P71</f>
        <v>34255647.740000002</v>
      </c>
      <c r="D509" s="361">
        <f>'[1]Prior Year 2019'!P59</f>
        <v>0</v>
      </c>
      <c r="E509" s="2">
        <f>P59</f>
        <v>1269010</v>
      </c>
      <c r="F509" s="401" t="str">
        <f t="shared" si="17"/>
        <v/>
      </c>
      <c r="G509" s="401">
        <f t="shared" si="17"/>
        <v>26.99399353826999</v>
      </c>
      <c r="H509" s="402" t="str">
        <f t="shared" si="18"/>
        <v/>
      </c>
      <c r="I509" s="267"/>
      <c r="K509" s="399"/>
      <c r="L509" s="399"/>
    </row>
    <row r="510" spans="1:12" ht="12.65" customHeight="1" x14ac:dyDescent="0.3">
      <c r="A510" s="2" t="s">
        <v>526</v>
      </c>
      <c r="B510" s="361">
        <f>'[1]Prior Year 2019'!Q71</f>
        <v>0</v>
      </c>
      <c r="C510" s="361">
        <f>Q71</f>
        <v>0</v>
      </c>
      <c r="D510" s="361">
        <f>'[1]Prior Year 2019'!Q59</f>
        <v>0</v>
      </c>
      <c r="E510" s="2">
        <f>Q59</f>
        <v>0</v>
      </c>
      <c r="F510" s="401" t="str">
        <f t="shared" si="17"/>
        <v/>
      </c>
      <c r="G510" s="401" t="str">
        <f t="shared" si="17"/>
        <v/>
      </c>
      <c r="H510" s="402" t="str">
        <f t="shared" si="18"/>
        <v/>
      </c>
      <c r="I510" s="267"/>
      <c r="K510" s="399"/>
      <c r="L510" s="399"/>
    </row>
    <row r="511" spans="1:12" ht="12.65" customHeight="1" x14ac:dyDescent="0.3">
      <c r="A511" s="2" t="s">
        <v>527</v>
      </c>
      <c r="B511" s="361">
        <f>'[1]Prior Year 2019'!R71</f>
        <v>8570454.1199999992</v>
      </c>
      <c r="C511" s="361">
        <f>R71</f>
        <v>9439272.25</v>
      </c>
      <c r="D511" s="361">
        <f>'[1]Prior Year 2019'!R59</f>
        <v>0</v>
      </c>
      <c r="E511" s="2">
        <f>R59</f>
        <v>72</v>
      </c>
      <c r="F511" s="401" t="str">
        <f t="shared" si="17"/>
        <v/>
      </c>
      <c r="G511" s="401">
        <f t="shared" si="17"/>
        <v>131101.00347222222</v>
      </c>
      <c r="H511" s="402" t="str">
        <f t="shared" si="18"/>
        <v/>
      </c>
      <c r="I511" s="267"/>
      <c r="K511" s="399"/>
      <c r="L511" s="399"/>
    </row>
    <row r="512" spans="1:12" ht="12.65" customHeight="1" x14ac:dyDescent="0.3">
      <c r="A512" s="2" t="s">
        <v>528</v>
      </c>
      <c r="B512" s="361">
        <f>'[1]Prior Year 2019'!S71</f>
        <v>2349625.92</v>
      </c>
      <c r="C512" s="361">
        <f>S71</f>
        <v>3059897.0399999996</v>
      </c>
      <c r="D512" s="365" t="s">
        <v>529</v>
      </c>
      <c r="E512" s="365" t="s">
        <v>529</v>
      </c>
      <c r="F512" s="401" t="str">
        <f t="shared" ref="F512:G527" si="19">IF(B512=0,"",IF(D512=0,"",B512/D512))</f>
        <v/>
      </c>
      <c r="G512" s="401" t="str">
        <f t="shared" si="19"/>
        <v/>
      </c>
      <c r="H512" s="402" t="str">
        <f t="shared" si="18"/>
        <v/>
      </c>
      <c r="I512" s="267"/>
      <c r="K512" s="399"/>
      <c r="L512" s="399"/>
    </row>
    <row r="513" spans="1:12" ht="12.65" customHeight="1" x14ac:dyDescent="0.3">
      <c r="A513" s="2" t="s">
        <v>1246</v>
      </c>
      <c r="B513" s="361">
        <f>'[1]Prior Year 2019'!T71</f>
        <v>1279881.93</v>
      </c>
      <c r="C513" s="361">
        <f>T71</f>
        <v>1238504.24</v>
      </c>
      <c r="D513" s="365" t="s">
        <v>529</v>
      </c>
      <c r="E513" s="365" t="s">
        <v>529</v>
      </c>
      <c r="F513" s="401" t="str">
        <f t="shared" si="19"/>
        <v/>
      </c>
      <c r="G513" s="401" t="str">
        <f t="shared" si="19"/>
        <v/>
      </c>
      <c r="H513" s="402" t="str">
        <f t="shared" si="18"/>
        <v/>
      </c>
      <c r="I513" s="267"/>
      <c r="K513" s="399"/>
      <c r="L513" s="399"/>
    </row>
    <row r="514" spans="1:12" ht="12.65" customHeight="1" x14ac:dyDescent="0.3">
      <c r="A514" s="2" t="s">
        <v>530</v>
      </c>
      <c r="B514" s="361">
        <f>'[1]Prior Year 2019'!U71</f>
        <v>9404227.3299999982</v>
      </c>
      <c r="C514" s="361">
        <f>U71</f>
        <v>10794104.33</v>
      </c>
      <c r="D514" s="361">
        <f>'[1]Prior Year 2019'!U59</f>
        <v>0</v>
      </c>
      <c r="E514" s="2">
        <f>U59</f>
        <v>0</v>
      </c>
      <c r="F514" s="401" t="str">
        <f t="shared" si="19"/>
        <v/>
      </c>
      <c r="G514" s="401" t="str">
        <f t="shared" si="19"/>
        <v/>
      </c>
      <c r="H514" s="402" t="str">
        <f t="shared" si="18"/>
        <v/>
      </c>
      <c r="I514" s="267"/>
      <c r="K514" s="399"/>
      <c r="L514" s="399"/>
    </row>
    <row r="515" spans="1:12" ht="12.65" customHeight="1" x14ac:dyDescent="0.3">
      <c r="A515" s="2" t="s">
        <v>531</v>
      </c>
      <c r="B515" s="361">
        <f>'[1]Prior Year 2019'!V71</f>
        <v>7967.18</v>
      </c>
      <c r="C515" s="361">
        <f>V71</f>
        <v>6975.51</v>
      </c>
      <c r="D515" s="361">
        <f>'[1]Prior Year 2019'!V59</f>
        <v>0</v>
      </c>
      <c r="E515" s="2">
        <f>V59</f>
        <v>0</v>
      </c>
      <c r="F515" s="401" t="str">
        <f t="shared" si="19"/>
        <v/>
      </c>
      <c r="G515" s="401" t="str">
        <f t="shared" si="19"/>
        <v/>
      </c>
      <c r="H515" s="402" t="str">
        <f t="shared" si="18"/>
        <v/>
      </c>
      <c r="I515" s="267"/>
      <c r="K515" s="399"/>
      <c r="L515" s="399"/>
    </row>
    <row r="516" spans="1:12" ht="12.65" customHeight="1" x14ac:dyDescent="0.3">
      <c r="A516" s="2" t="s">
        <v>532</v>
      </c>
      <c r="B516" s="361">
        <f>'[1]Prior Year 2019'!W71</f>
        <v>2110063.62</v>
      </c>
      <c r="C516" s="361">
        <f>W71</f>
        <v>3601030.06</v>
      </c>
      <c r="D516" s="361">
        <f>'[1]Prior Year 2019'!W59</f>
        <v>0</v>
      </c>
      <c r="E516" s="2">
        <f>W59</f>
        <v>0</v>
      </c>
      <c r="F516" s="401" t="str">
        <f t="shared" si="19"/>
        <v/>
      </c>
      <c r="G516" s="401" t="str">
        <f t="shared" si="19"/>
        <v/>
      </c>
      <c r="H516" s="402" t="str">
        <f t="shared" si="18"/>
        <v/>
      </c>
      <c r="I516" s="267"/>
      <c r="K516" s="399"/>
      <c r="L516" s="399"/>
    </row>
    <row r="517" spans="1:12" ht="12.65" customHeight="1" x14ac:dyDescent="0.3">
      <c r="A517" s="2" t="s">
        <v>533</v>
      </c>
      <c r="B517" s="361">
        <f>'[1]Prior Year 2019'!X71</f>
        <v>2205548.31</v>
      </c>
      <c r="C517" s="361">
        <f>X71</f>
        <v>2145977.02</v>
      </c>
      <c r="D517" s="361">
        <f>'[1]Prior Year 2019'!X59</f>
        <v>0</v>
      </c>
      <c r="E517" s="2">
        <f>X59</f>
        <v>0</v>
      </c>
      <c r="F517" s="401" t="str">
        <f t="shared" si="19"/>
        <v/>
      </c>
      <c r="G517" s="401" t="str">
        <f t="shared" si="19"/>
        <v/>
      </c>
      <c r="H517" s="402" t="str">
        <f t="shared" si="18"/>
        <v/>
      </c>
      <c r="I517" s="267"/>
      <c r="K517" s="399"/>
      <c r="L517" s="399"/>
    </row>
    <row r="518" spans="1:12" ht="12.65" customHeight="1" x14ac:dyDescent="0.3">
      <c r="A518" s="2" t="s">
        <v>534</v>
      </c>
      <c r="B518" s="361">
        <f>'[1]Prior Year 2019'!Y71</f>
        <v>7480106.379999999</v>
      </c>
      <c r="C518" s="361">
        <f>Y71</f>
        <v>6674331.0099999998</v>
      </c>
      <c r="D518" s="361">
        <f>'[1]Prior Year 2019'!Y59</f>
        <v>0</v>
      </c>
      <c r="E518" s="2">
        <f>Y59</f>
        <v>0</v>
      </c>
      <c r="F518" s="401" t="str">
        <f t="shared" si="19"/>
        <v/>
      </c>
      <c r="G518" s="401" t="str">
        <f t="shared" si="19"/>
        <v/>
      </c>
      <c r="H518" s="402" t="str">
        <f t="shared" si="18"/>
        <v/>
      </c>
      <c r="I518" s="267"/>
      <c r="K518" s="399"/>
      <c r="L518" s="399"/>
    </row>
    <row r="519" spans="1:12" ht="12.65" customHeight="1" x14ac:dyDescent="0.3">
      <c r="A519" s="2" t="s">
        <v>535</v>
      </c>
      <c r="B519" s="361">
        <f>'[1]Prior Year 2019'!Z71</f>
        <v>2520220.9200000004</v>
      </c>
      <c r="C519" s="361">
        <f>Z71</f>
        <v>2555912.4800000004</v>
      </c>
      <c r="D519" s="361">
        <f>'[1]Prior Year 2019'!Z59</f>
        <v>0</v>
      </c>
      <c r="E519" s="2">
        <f>Z59</f>
        <v>0</v>
      </c>
      <c r="F519" s="401" t="str">
        <f t="shared" si="19"/>
        <v/>
      </c>
      <c r="G519" s="401" t="str">
        <f t="shared" si="19"/>
        <v/>
      </c>
      <c r="H519" s="402" t="str">
        <f t="shared" si="18"/>
        <v/>
      </c>
      <c r="I519" s="267"/>
      <c r="K519" s="399"/>
      <c r="L519" s="399"/>
    </row>
    <row r="520" spans="1:12" ht="12.65" customHeight="1" x14ac:dyDescent="0.3">
      <c r="A520" s="2" t="s">
        <v>536</v>
      </c>
      <c r="B520" s="361">
        <f>'[1]Prior Year 2019'!AA71</f>
        <v>1072325.8699999999</v>
      </c>
      <c r="C520" s="361">
        <f>AA71</f>
        <v>1003162.4400000001</v>
      </c>
      <c r="D520" s="361">
        <f>'[1]Prior Year 2019'!AA59</f>
        <v>0</v>
      </c>
      <c r="E520" s="2">
        <f>AA59</f>
        <v>0</v>
      </c>
      <c r="F520" s="401" t="str">
        <f t="shared" si="19"/>
        <v/>
      </c>
      <c r="G520" s="401" t="str">
        <f t="shared" si="19"/>
        <v/>
      </c>
      <c r="H520" s="402" t="str">
        <f t="shared" si="18"/>
        <v/>
      </c>
      <c r="I520" s="267"/>
      <c r="K520" s="399"/>
      <c r="L520" s="399"/>
    </row>
    <row r="521" spans="1:12" ht="12.65" customHeight="1" x14ac:dyDescent="0.3">
      <c r="A521" s="2" t="s">
        <v>537</v>
      </c>
      <c r="B521" s="361">
        <f>'[1]Prior Year 2019'!AB71</f>
        <v>25903779.160000011</v>
      </c>
      <c r="C521" s="361">
        <f>AB71</f>
        <v>26042741.330000002</v>
      </c>
      <c r="D521" s="365" t="s">
        <v>529</v>
      </c>
      <c r="E521" s="365" t="s">
        <v>529</v>
      </c>
      <c r="F521" s="401" t="str">
        <f t="shared" si="19"/>
        <v/>
      </c>
      <c r="G521" s="401" t="str">
        <f t="shared" si="19"/>
        <v/>
      </c>
      <c r="H521" s="402" t="str">
        <f t="shared" si="18"/>
        <v/>
      </c>
      <c r="I521" s="267"/>
      <c r="K521" s="399"/>
      <c r="L521" s="399"/>
    </row>
    <row r="522" spans="1:12" ht="12.65" customHeight="1" x14ac:dyDescent="0.3">
      <c r="A522" s="2" t="s">
        <v>538</v>
      </c>
      <c r="B522" s="361">
        <f>'[1]Prior Year 2019'!AC71</f>
        <v>4005202.98</v>
      </c>
      <c r="C522" s="361">
        <f>AC71</f>
        <v>4324176.1899999985</v>
      </c>
      <c r="D522" s="361">
        <f>'[1]Prior Year 2019'!AC59</f>
        <v>0</v>
      </c>
      <c r="E522" s="2">
        <f>AC59</f>
        <v>121174.14</v>
      </c>
      <c r="F522" s="401" t="str">
        <f t="shared" si="19"/>
        <v/>
      </c>
      <c r="G522" s="401">
        <f t="shared" si="19"/>
        <v>35.685635482950396</v>
      </c>
      <c r="H522" s="402" t="str">
        <f t="shared" si="18"/>
        <v/>
      </c>
      <c r="I522" s="267"/>
      <c r="K522" s="399"/>
      <c r="L522" s="399"/>
    </row>
    <row r="523" spans="1:12" ht="12.65" customHeight="1" x14ac:dyDescent="0.3">
      <c r="A523" s="2" t="s">
        <v>539</v>
      </c>
      <c r="B523" s="361">
        <f>'[1]Prior Year 2019'!AD71</f>
        <v>2601453.27</v>
      </c>
      <c r="C523" s="361">
        <f>AD71</f>
        <v>2697085.36</v>
      </c>
      <c r="D523" s="361">
        <f>'[1]Prior Year 2019'!AD59</f>
        <v>0</v>
      </c>
      <c r="E523" s="2">
        <f>AD59</f>
        <v>0</v>
      </c>
      <c r="F523" s="401" t="str">
        <f t="shared" si="19"/>
        <v/>
      </c>
      <c r="G523" s="401" t="str">
        <f t="shared" si="19"/>
        <v/>
      </c>
      <c r="H523" s="402" t="str">
        <f t="shared" si="18"/>
        <v/>
      </c>
      <c r="I523" s="267"/>
      <c r="K523" s="399"/>
      <c r="L523" s="399"/>
    </row>
    <row r="524" spans="1:12" ht="12.65" customHeight="1" x14ac:dyDescent="0.3">
      <c r="A524" s="2" t="s">
        <v>540</v>
      </c>
      <c r="B524" s="361">
        <f>'[1]Prior Year 2019'!AE71</f>
        <v>3614360.54</v>
      </c>
      <c r="C524" s="361">
        <f>AE71</f>
        <v>4157882.0000000005</v>
      </c>
      <c r="D524" s="361">
        <f>'[1]Prior Year 2019'!AE59</f>
        <v>0</v>
      </c>
      <c r="E524" s="2">
        <f>AE59</f>
        <v>154518</v>
      </c>
      <c r="F524" s="401" t="str">
        <f t="shared" si="19"/>
        <v/>
      </c>
      <c r="G524" s="401">
        <f t="shared" si="19"/>
        <v>26.908722608369253</v>
      </c>
      <c r="H524" s="402" t="str">
        <f t="shared" si="18"/>
        <v/>
      </c>
      <c r="I524" s="267"/>
      <c r="K524" s="399"/>
      <c r="L524" s="399"/>
    </row>
    <row r="525" spans="1:12" ht="12.65" customHeight="1" x14ac:dyDescent="0.3">
      <c r="A525" s="2" t="s">
        <v>541</v>
      </c>
      <c r="B525" s="361">
        <f>'[1]Prior Year 2019'!AF71</f>
        <v>0</v>
      </c>
      <c r="C525" s="361">
        <f>AF71</f>
        <v>0</v>
      </c>
      <c r="D525" s="361">
        <f>'[1]Prior Year 2019'!AF59</f>
        <v>0</v>
      </c>
      <c r="E525" s="2">
        <f>AF59</f>
        <v>0</v>
      </c>
      <c r="F525" s="401" t="str">
        <f t="shared" si="19"/>
        <v/>
      </c>
      <c r="G525" s="401" t="str">
        <f t="shared" si="19"/>
        <v/>
      </c>
      <c r="H525" s="402" t="str">
        <f t="shared" si="18"/>
        <v/>
      </c>
      <c r="I525" s="267"/>
      <c r="K525" s="399"/>
      <c r="L525" s="399"/>
    </row>
    <row r="526" spans="1:12" ht="12.65" customHeight="1" x14ac:dyDescent="0.3">
      <c r="A526" s="2" t="s">
        <v>542</v>
      </c>
      <c r="B526" s="361">
        <f>'[1]Prior Year 2019'!AG71</f>
        <v>31930559.270000003</v>
      </c>
      <c r="C526" s="361">
        <f>AG71</f>
        <v>41124727.059999995</v>
      </c>
      <c r="D526" s="361">
        <f>'[1]Prior Year 2019'!AG59</f>
        <v>0</v>
      </c>
      <c r="E526" s="2">
        <f>AG59</f>
        <v>64568</v>
      </c>
      <c r="F526" s="401" t="str">
        <f t="shared" si="19"/>
        <v/>
      </c>
      <c r="G526" s="401">
        <f t="shared" si="19"/>
        <v>636.92118479742282</v>
      </c>
      <c r="H526" s="402" t="str">
        <f t="shared" si="18"/>
        <v/>
      </c>
      <c r="I526" s="267"/>
      <c r="K526" s="399"/>
      <c r="L526" s="399"/>
    </row>
    <row r="527" spans="1:12" ht="12.65" customHeight="1" x14ac:dyDescent="0.3">
      <c r="A527" s="2" t="s">
        <v>543</v>
      </c>
      <c r="B527" s="361">
        <f>'[1]Prior Year 2019'!AH71</f>
        <v>25628.69</v>
      </c>
      <c r="C527" s="361">
        <f>AH71</f>
        <v>19726.03</v>
      </c>
      <c r="D527" s="361">
        <f>'[1]Prior Year 2019'!AH59</f>
        <v>0</v>
      </c>
      <c r="E527" s="2">
        <f>AH59</f>
        <v>0</v>
      </c>
      <c r="F527" s="401" t="str">
        <f t="shared" si="19"/>
        <v/>
      </c>
      <c r="G527" s="401" t="str">
        <f t="shared" si="19"/>
        <v/>
      </c>
      <c r="H527" s="402" t="str">
        <f t="shared" si="18"/>
        <v/>
      </c>
      <c r="I527" s="267"/>
      <c r="K527" s="399"/>
      <c r="L527" s="399"/>
    </row>
    <row r="528" spans="1:12" ht="12.65" customHeight="1" x14ac:dyDescent="0.3">
      <c r="A528" s="2" t="s">
        <v>544</v>
      </c>
      <c r="B528" s="361">
        <f>'[1]Prior Year 2019'!AI71</f>
        <v>0</v>
      </c>
      <c r="C528" s="361">
        <f>AI71</f>
        <v>0</v>
      </c>
      <c r="D528" s="361">
        <f>'[1]Prior Year 2019'!AI59</f>
        <v>0</v>
      </c>
      <c r="E528" s="2">
        <f>AI59</f>
        <v>0</v>
      </c>
      <c r="F528" s="401" t="str">
        <f t="shared" ref="F528:G540" si="20">IF(B528=0,"",IF(D528=0,"",B528/D528))</f>
        <v/>
      </c>
      <c r="G528" s="401" t="str">
        <f t="shared" si="20"/>
        <v/>
      </c>
      <c r="H528" s="402" t="str">
        <f t="shared" si="18"/>
        <v/>
      </c>
      <c r="I528" s="267"/>
      <c r="K528" s="399"/>
      <c r="L528" s="399"/>
    </row>
    <row r="529" spans="1:12" ht="12.65" customHeight="1" x14ac:dyDescent="0.3">
      <c r="A529" s="2" t="s">
        <v>545</v>
      </c>
      <c r="B529" s="361">
        <f>'[1]Prior Year 2019'!AJ71</f>
        <v>16448252.110000001</v>
      </c>
      <c r="C529" s="361">
        <f>AJ71</f>
        <v>17716419.59</v>
      </c>
      <c r="D529" s="361">
        <f>'[1]Prior Year 2019'!AJ59</f>
        <v>0</v>
      </c>
      <c r="E529" s="2">
        <f>AJ59</f>
        <v>0</v>
      </c>
      <c r="F529" s="401" t="str">
        <f t="shared" si="20"/>
        <v/>
      </c>
      <c r="G529" s="401" t="str">
        <f t="shared" si="20"/>
        <v/>
      </c>
      <c r="H529" s="402" t="str">
        <f t="shared" si="18"/>
        <v/>
      </c>
      <c r="I529" s="267"/>
      <c r="K529" s="399"/>
      <c r="L529" s="399"/>
    </row>
    <row r="530" spans="1:12" ht="12.65" customHeight="1" x14ac:dyDescent="0.3">
      <c r="A530" s="2" t="s">
        <v>546</v>
      </c>
      <c r="B530" s="361">
        <f>'[1]Prior Year 2019'!AK71</f>
        <v>2210261.9000000004</v>
      </c>
      <c r="C530" s="361">
        <f>AK71</f>
        <v>1837813.1299999997</v>
      </c>
      <c r="D530" s="361">
        <f>'[1]Prior Year 2019'!AK59</f>
        <v>0</v>
      </c>
      <c r="E530" s="2">
        <f>AK59</f>
        <v>58701</v>
      </c>
      <c r="F530" s="401" t="str">
        <f t="shared" si="20"/>
        <v/>
      </c>
      <c r="G530" s="401">
        <f t="shared" si="20"/>
        <v>31.308037852847477</v>
      </c>
      <c r="H530" s="402" t="str">
        <f t="shared" si="18"/>
        <v/>
      </c>
      <c r="I530" s="267"/>
      <c r="K530" s="399"/>
      <c r="L530" s="399"/>
    </row>
    <row r="531" spans="1:12" ht="12.65" customHeight="1" x14ac:dyDescent="0.3">
      <c r="A531" s="2" t="s">
        <v>547</v>
      </c>
      <c r="B531" s="361">
        <f>'[1]Prior Year 2019'!AL71</f>
        <v>0</v>
      </c>
      <c r="C531" s="361">
        <f>AL71</f>
        <v>0</v>
      </c>
      <c r="D531" s="361">
        <f>'[1]Prior Year 2019'!AL59</f>
        <v>0</v>
      </c>
      <c r="E531" s="2">
        <f>AL59</f>
        <v>0</v>
      </c>
      <c r="F531" s="401" t="str">
        <f t="shared" si="20"/>
        <v/>
      </c>
      <c r="G531" s="401" t="str">
        <f t="shared" si="20"/>
        <v/>
      </c>
      <c r="H531" s="402" t="str">
        <f t="shared" si="18"/>
        <v/>
      </c>
      <c r="I531" s="267"/>
      <c r="K531" s="399"/>
      <c r="L531" s="399"/>
    </row>
    <row r="532" spans="1:12" ht="12.65" customHeight="1" x14ac:dyDescent="0.3">
      <c r="A532" s="2" t="s">
        <v>548</v>
      </c>
      <c r="B532" s="361">
        <f>'[1]Prior Year 2019'!AM71</f>
        <v>169380.44</v>
      </c>
      <c r="C532" s="361">
        <f>AM71</f>
        <v>142222.36000000002</v>
      </c>
      <c r="D532" s="361">
        <f>'[1]Prior Year 2019'!AM59</f>
        <v>0</v>
      </c>
      <c r="E532" s="2">
        <f>AM59</f>
        <v>5611</v>
      </c>
      <c r="F532" s="401" t="str">
        <f t="shared" si="20"/>
        <v/>
      </c>
      <c r="G532" s="401">
        <f t="shared" si="20"/>
        <v>25.347061129923368</v>
      </c>
      <c r="H532" s="402" t="str">
        <f t="shared" si="18"/>
        <v/>
      </c>
      <c r="I532" s="267"/>
      <c r="K532" s="399"/>
      <c r="L532" s="399"/>
    </row>
    <row r="533" spans="1:12" ht="12.65" customHeight="1" x14ac:dyDescent="0.3">
      <c r="A533" s="2" t="s">
        <v>1247</v>
      </c>
      <c r="B533" s="361">
        <f>'[1]Prior Year 2019'!AN71</f>
        <v>0</v>
      </c>
      <c r="C533" s="361">
        <f>AN71</f>
        <v>0</v>
      </c>
      <c r="D533" s="361">
        <f>'[1]Prior Year 2019'!AN59</f>
        <v>0</v>
      </c>
      <c r="E533" s="2">
        <f>AN59</f>
        <v>0</v>
      </c>
      <c r="F533" s="401" t="str">
        <f t="shared" si="20"/>
        <v/>
      </c>
      <c r="G533" s="401" t="str">
        <f t="shared" si="20"/>
        <v/>
      </c>
      <c r="H533" s="402" t="str">
        <f t="shared" si="18"/>
        <v/>
      </c>
      <c r="I533" s="267"/>
      <c r="K533" s="399"/>
      <c r="L533" s="399"/>
    </row>
    <row r="534" spans="1:12" ht="12.65" customHeight="1" x14ac:dyDescent="0.3">
      <c r="A534" s="2" t="s">
        <v>549</v>
      </c>
      <c r="B534" s="361">
        <f>'[1]Prior Year 2019'!AO71</f>
        <v>0</v>
      </c>
      <c r="C534" s="361">
        <f>AO71</f>
        <v>0</v>
      </c>
      <c r="D534" s="361">
        <f>'[1]Prior Year 2019'!AO59</f>
        <v>0</v>
      </c>
      <c r="E534" s="2">
        <f>AO59</f>
        <v>0</v>
      </c>
      <c r="F534" s="401" t="str">
        <f t="shared" si="20"/>
        <v/>
      </c>
      <c r="G534" s="401" t="str">
        <f t="shared" si="20"/>
        <v/>
      </c>
      <c r="H534" s="402" t="str">
        <f t="shared" si="18"/>
        <v/>
      </c>
      <c r="I534" s="267"/>
      <c r="K534" s="399"/>
      <c r="L534" s="399"/>
    </row>
    <row r="535" spans="1:12" ht="12.65" customHeight="1" x14ac:dyDescent="0.3">
      <c r="A535" s="2" t="s">
        <v>550</v>
      </c>
      <c r="B535" s="361">
        <f>'[1]Prior Year 2019'!AP71</f>
        <v>20743950.599999998</v>
      </c>
      <c r="C535" s="361">
        <f>AP71</f>
        <v>21320355.309999999</v>
      </c>
      <c r="D535" s="361">
        <f>'[1]Prior Year 2019'!AP59</f>
        <v>0</v>
      </c>
      <c r="E535" s="2">
        <f>AP59</f>
        <v>0</v>
      </c>
      <c r="F535" s="401" t="str">
        <f t="shared" si="20"/>
        <v/>
      </c>
      <c r="G535" s="401" t="str">
        <f t="shared" si="20"/>
        <v/>
      </c>
      <c r="H535" s="402" t="str">
        <f t="shared" si="18"/>
        <v/>
      </c>
      <c r="I535" s="267"/>
      <c r="K535" s="399"/>
      <c r="L535" s="399"/>
    </row>
    <row r="536" spans="1:12" ht="12.65" customHeight="1" x14ac:dyDescent="0.3">
      <c r="A536" s="2" t="s">
        <v>551</v>
      </c>
      <c r="B536" s="361">
        <f>'[1]Prior Year 2019'!AQ71</f>
        <v>0</v>
      </c>
      <c r="C536" s="361">
        <f>AQ71</f>
        <v>0</v>
      </c>
      <c r="D536" s="361">
        <f>'[1]Prior Year 2019'!AQ59</f>
        <v>0</v>
      </c>
      <c r="E536" s="2">
        <f>AQ59</f>
        <v>0</v>
      </c>
      <c r="F536" s="401" t="str">
        <f t="shared" si="20"/>
        <v/>
      </c>
      <c r="G536" s="401" t="str">
        <f t="shared" si="20"/>
        <v/>
      </c>
      <c r="H536" s="402" t="str">
        <f t="shared" si="18"/>
        <v/>
      </c>
      <c r="I536" s="267"/>
      <c r="K536" s="399"/>
      <c r="L536" s="399"/>
    </row>
    <row r="537" spans="1:12" ht="12.65" customHeight="1" x14ac:dyDescent="0.3">
      <c r="A537" s="2" t="s">
        <v>552</v>
      </c>
      <c r="B537" s="361">
        <f>'[1]Prior Year 2019'!AR71</f>
        <v>0</v>
      </c>
      <c r="C537" s="361">
        <f>AR71</f>
        <v>0</v>
      </c>
      <c r="D537" s="361">
        <f>'[1]Prior Year 2019'!AR59</f>
        <v>0</v>
      </c>
      <c r="E537" s="2">
        <f>AR59</f>
        <v>0</v>
      </c>
      <c r="F537" s="401" t="str">
        <f t="shared" si="20"/>
        <v/>
      </c>
      <c r="G537" s="401" t="str">
        <f t="shared" si="20"/>
        <v/>
      </c>
      <c r="H537" s="402" t="str">
        <f t="shared" si="18"/>
        <v/>
      </c>
      <c r="I537" s="267"/>
      <c r="K537" s="399"/>
      <c r="L537" s="399"/>
    </row>
    <row r="538" spans="1:12" ht="12.65" customHeight="1" x14ac:dyDescent="0.3">
      <c r="A538" s="2" t="s">
        <v>553</v>
      </c>
      <c r="B538" s="361">
        <f>'[1]Prior Year 2019'!AS71</f>
        <v>0</v>
      </c>
      <c r="C538" s="361">
        <f>AS71</f>
        <v>0</v>
      </c>
      <c r="D538" s="361">
        <f>'[1]Prior Year 2019'!AS59</f>
        <v>0</v>
      </c>
      <c r="E538" s="2">
        <f>AS59</f>
        <v>0</v>
      </c>
      <c r="F538" s="401" t="str">
        <f t="shared" si="20"/>
        <v/>
      </c>
      <c r="G538" s="401" t="str">
        <f t="shared" si="20"/>
        <v/>
      </c>
      <c r="H538" s="402" t="str">
        <f t="shared" si="18"/>
        <v/>
      </c>
      <c r="I538" s="267"/>
      <c r="K538" s="399"/>
      <c r="L538" s="399"/>
    </row>
    <row r="539" spans="1:12" ht="12.65" customHeight="1" x14ac:dyDescent="0.3">
      <c r="A539" s="2" t="s">
        <v>554</v>
      </c>
      <c r="B539" s="361">
        <f>'[1]Prior Year 2019'!AT71</f>
        <v>0</v>
      </c>
      <c r="C539" s="361">
        <f>AT71</f>
        <v>0</v>
      </c>
      <c r="D539" s="361">
        <f>'[1]Prior Year 2019'!AT59</f>
        <v>0</v>
      </c>
      <c r="E539" s="2">
        <f>AT59</f>
        <v>0</v>
      </c>
      <c r="F539" s="401" t="str">
        <f t="shared" si="20"/>
        <v/>
      </c>
      <c r="G539" s="401" t="str">
        <f t="shared" si="20"/>
        <v/>
      </c>
      <c r="H539" s="402" t="str">
        <f t="shared" si="18"/>
        <v/>
      </c>
      <c r="I539" s="267"/>
      <c r="K539" s="399"/>
      <c r="L539" s="399"/>
    </row>
    <row r="540" spans="1:12" ht="12.65" customHeight="1" x14ac:dyDescent="0.3">
      <c r="A540" s="2" t="s">
        <v>555</v>
      </c>
      <c r="B540" s="361">
        <f>'[1]Prior Year 2019'!AU71</f>
        <v>0</v>
      </c>
      <c r="C540" s="361">
        <f>AU71</f>
        <v>0</v>
      </c>
      <c r="D540" s="361">
        <f>'[1]Prior Year 2019'!AU59</f>
        <v>0</v>
      </c>
      <c r="E540" s="2">
        <f>AU59</f>
        <v>0</v>
      </c>
      <c r="F540" s="401" t="str">
        <f t="shared" si="20"/>
        <v/>
      </c>
      <c r="G540" s="401" t="str">
        <f t="shared" si="20"/>
        <v/>
      </c>
      <c r="H540" s="402" t="str">
        <f t="shared" si="18"/>
        <v/>
      </c>
      <c r="I540" s="267"/>
      <c r="K540" s="399"/>
      <c r="L540" s="399"/>
    </row>
    <row r="541" spans="1:12" ht="12.65" customHeight="1" x14ac:dyDescent="0.3">
      <c r="A541" s="2" t="s">
        <v>556</v>
      </c>
      <c r="B541" s="361">
        <f>'[1]Prior Year 2019'!AV71</f>
        <v>20242381.050000001</v>
      </c>
      <c r="C541" s="361">
        <f>AV71</f>
        <v>22509685.530000005</v>
      </c>
      <c r="D541" s="365" t="s">
        <v>529</v>
      </c>
      <c r="E541" s="365" t="s">
        <v>529</v>
      </c>
      <c r="F541" s="401"/>
      <c r="G541" s="401"/>
      <c r="H541" s="402"/>
      <c r="I541" s="267"/>
      <c r="K541" s="399"/>
      <c r="L541" s="399"/>
    </row>
    <row r="542" spans="1:12" ht="12.65" customHeight="1" x14ac:dyDescent="0.3">
      <c r="A542" s="2" t="s">
        <v>1248</v>
      </c>
      <c r="B542" s="361">
        <f>'[1]Prior Year 2019'!AW71</f>
        <v>4918705.16</v>
      </c>
      <c r="C542" s="361">
        <f>AW71</f>
        <v>4938774.58</v>
      </c>
      <c r="D542" s="365" t="s">
        <v>529</v>
      </c>
      <c r="E542" s="365" t="s">
        <v>529</v>
      </c>
      <c r="F542" s="401"/>
      <c r="G542" s="401"/>
      <c r="H542" s="402"/>
      <c r="I542" s="267"/>
      <c r="K542" s="399"/>
      <c r="L542" s="399"/>
    </row>
    <row r="543" spans="1:12" ht="12.65" customHeight="1" x14ac:dyDescent="0.3">
      <c r="A543" s="2" t="s">
        <v>557</v>
      </c>
      <c r="B543" s="361">
        <f>'[1]Prior Year 2019'!AX71</f>
        <v>0</v>
      </c>
      <c r="C543" s="361">
        <f>AX71</f>
        <v>0</v>
      </c>
      <c r="D543" s="365" t="s">
        <v>529</v>
      </c>
      <c r="E543" s="365" t="s">
        <v>529</v>
      </c>
      <c r="F543" s="401"/>
      <c r="G543" s="401"/>
      <c r="H543" s="402"/>
      <c r="I543" s="267"/>
      <c r="K543" s="399"/>
      <c r="L543" s="399"/>
    </row>
    <row r="544" spans="1:12" ht="12.65" customHeight="1" x14ac:dyDescent="0.3">
      <c r="A544" s="2" t="s">
        <v>558</v>
      </c>
      <c r="B544" s="361">
        <f>'[1]Prior Year 2019'!AY71</f>
        <v>5425057.3700000001</v>
      </c>
      <c r="C544" s="361">
        <f>AY71</f>
        <v>5507976.2599999998</v>
      </c>
      <c r="D544" s="361">
        <f>'[1]Prior Year 2019'!AY59</f>
        <v>270091.33923048741</v>
      </c>
      <c r="E544" s="2">
        <f>AY59</f>
        <v>322160</v>
      </c>
      <c r="F544" s="401">
        <f t="shared" ref="F544:G550" si="21">IF(B544=0,"",IF(D544=0,"",B544/D544))</f>
        <v>20.086010108493067</v>
      </c>
      <c r="G544" s="401">
        <f t="shared" si="21"/>
        <v>17.097020921281349</v>
      </c>
      <c r="H544" s="402" t="str">
        <f t="shared" si="18"/>
        <v/>
      </c>
      <c r="I544" s="267"/>
      <c r="K544" s="399"/>
      <c r="L544" s="399"/>
    </row>
    <row r="545" spans="1:13" ht="12.65" customHeight="1" x14ac:dyDescent="0.3">
      <c r="A545" s="2" t="s">
        <v>559</v>
      </c>
      <c r="B545" s="361">
        <f>'[1]Prior Year 2019'!AZ71</f>
        <v>0</v>
      </c>
      <c r="C545" s="361">
        <f>AZ71</f>
        <v>0</v>
      </c>
      <c r="D545" s="361">
        <f>'[1]Prior Year 2019'!AZ59</f>
        <v>0</v>
      </c>
      <c r="E545" s="2">
        <f>AZ59</f>
        <v>0</v>
      </c>
      <c r="F545" s="401" t="str">
        <f t="shared" si="21"/>
        <v/>
      </c>
      <c r="G545" s="401" t="str">
        <f t="shared" si="21"/>
        <v/>
      </c>
      <c r="H545" s="402" t="str">
        <f t="shared" si="18"/>
        <v/>
      </c>
      <c r="I545" s="267"/>
      <c r="K545" s="399"/>
      <c r="L545" s="399"/>
    </row>
    <row r="546" spans="1:13" ht="12.65" customHeight="1" x14ac:dyDescent="0.3">
      <c r="A546" s="2" t="s">
        <v>560</v>
      </c>
      <c r="B546" s="361">
        <f>'[1]Prior Year 2019'!BA71</f>
        <v>265435.60000000027</v>
      </c>
      <c r="C546" s="361">
        <f>BA71</f>
        <v>489418.97999999992</v>
      </c>
      <c r="D546" s="361">
        <f>'[1]Prior Year 2019'!BA59</f>
        <v>0</v>
      </c>
      <c r="E546" s="2">
        <f>BA59</f>
        <v>0</v>
      </c>
      <c r="F546" s="401" t="str">
        <f t="shared" si="21"/>
        <v/>
      </c>
      <c r="G546" s="401" t="str">
        <f t="shared" si="21"/>
        <v/>
      </c>
      <c r="H546" s="402" t="str">
        <f t="shared" si="18"/>
        <v/>
      </c>
      <c r="I546" s="267"/>
      <c r="K546" s="399"/>
      <c r="L546" s="399"/>
    </row>
    <row r="547" spans="1:13" ht="12.65" customHeight="1" x14ac:dyDescent="0.3">
      <c r="A547" s="2" t="s">
        <v>561</v>
      </c>
      <c r="B547" s="361">
        <f>'[1]Prior Year 2019'!BB71</f>
        <v>2126348.65</v>
      </c>
      <c r="C547" s="361">
        <f>BB71</f>
        <v>2173734.2199999997</v>
      </c>
      <c r="D547" s="365" t="s">
        <v>529</v>
      </c>
      <c r="E547" s="365" t="s">
        <v>529</v>
      </c>
      <c r="F547" s="401"/>
      <c r="G547" s="401"/>
      <c r="H547" s="402"/>
      <c r="I547" s="267"/>
      <c r="K547" s="399"/>
      <c r="L547" s="399"/>
    </row>
    <row r="548" spans="1:13" ht="12.65" customHeight="1" x14ac:dyDescent="0.3">
      <c r="A548" s="2" t="s">
        <v>562</v>
      </c>
      <c r="B548" s="361">
        <f>'[1]Prior Year 2019'!BC71</f>
        <v>1055097.03</v>
      </c>
      <c r="C548" s="361">
        <f>BC71</f>
        <v>1124020.5099999998</v>
      </c>
      <c r="D548" s="365" t="s">
        <v>529</v>
      </c>
      <c r="E548" s="365" t="s">
        <v>529</v>
      </c>
      <c r="F548" s="401"/>
      <c r="G548" s="401"/>
      <c r="H548" s="402"/>
      <c r="I548" s="267"/>
      <c r="K548" s="399"/>
      <c r="L548" s="399"/>
    </row>
    <row r="549" spans="1:13" ht="12.65" customHeight="1" x14ac:dyDescent="0.3">
      <c r="A549" s="2" t="s">
        <v>563</v>
      </c>
      <c r="B549" s="361">
        <f>'[1]Prior Year 2019'!BD71</f>
        <v>1905289.51</v>
      </c>
      <c r="C549" s="361">
        <f>BD71</f>
        <v>1894766.3099999996</v>
      </c>
      <c r="D549" s="365" t="s">
        <v>529</v>
      </c>
      <c r="E549" s="365" t="s">
        <v>529</v>
      </c>
      <c r="F549" s="401"/>
      <c r="G549" s="401"/>
      <c r="H549" s="402"/>
      <c r="I549" s="267"/>
      <c r="K549" s="399"/>
      <c r="L549" s="399"/>
    </row>
    <row r="550" spans="1:13" ht="12.65" customHeight="1" x14ac:dyDescent="0.3">
      <c r="A550" s="2" t="s">
        <v>564</v>
      </c>
      <c r="B550" s="361">
        <f>'[1]Prior Year 2019'!BE71</f>
        <v>10154135.76</v>
      </c>
      <c r="C550" s="361">
        <f>BE71</f>
        <v>9826362</v>
      </c>
      <c r="D550" s="361">
        <f>'[1]Prior Year 2019'!BE59</f>
        <v>662039</v>
      </c>
      <c r="E550" s="2">
        <f>BE59</f>
        <v>662039.31999999995</v>
      </c>
      <c r="F550" s="401">
        <f t="shared" si="21"/>
        <v>15.337670076838373</v>
      </c>
      <c r="G550" s="401">
        <f t="shared" si="21"/>
        <v>14.842565544294258</v>
      </c>
      <c r="H550" s="402" t="str">
        <f t="shared" si="18"/>
        <v/>
      </c>
      <c r="I550" s="267"/>
      <c r="K550" s="399"/>
      <c r="L550" s="399"/>
    </row>
    <row r="551" spans="1:13" ht="12.65" customHeight="1" x14ac:dyDescent="0.3">
      <c r="A551" s="2" t="s">
        <v>565</v>
      </c>
      <c r="B551" s="361">
        <f>'[1]Prior Year 2019'!BF71</f>
        <v>0</v>
      </c>
      <c r="C551" s="361">
        <f>BF71</f>
        <v>6136362.8600000003</v>
      </c>
      <c r="D551" s="365" t="s">
        <v>529</v>
      </c>
      <c r="E551" s="365" t="s">
        <v>529</v>
      </c>
      <c r="F551" s="401"/>
      <c r="G551" s="401"/>
      <c r="H551" s="402"/>
      <c r="I551" s="267"/>
      <c r="J551" s="354"/>
      <c r="M551" s="402"/>
    </row>
    <row r="552" spans="1:13" ht="12.65" customHeight="1" x14ac:dyDescent="0.3">
      <c r="A552" s="2" t="s">
        <v>566</v>
      </c>
      <c r="B552" s="361">
        <f>'[1]Prior Year 2019'!BG71</f>
        <v>0</v>
      </c>
      <c r="C552" s="361">
        <f>BG71</f>
        <v>0</v>
      </c>
      <c r="D552" s="365" t="s">
        <v>529</v>
      </c>
      <c r="E552" s="365" t="s">
        <v>529</v>
      </c>
      <c r="F552" s="401"/>
      <c r="G552" s="401"/>
      <c r="H552" s="402"/>
      <c r="J552" s="354"/>
      <c r="M552" s="402"/>
    </row>
    <row r="553" spans="1:13" ht="12.65" customHeight="1" x14ac:dyDescent="0.3">
      <c r="A553" s="2" t="s">
        <v>567</v>
      </c>
      <c r="B553" s="361">
        <f>'[1]Prior Year 2019'!BH71</f>
        <v>0</v>
      </c>
      <c r="C553" s="361">
        <f>BH71</f>
        <v>0</v>
      </c>
      <c r="D553" s="365" t="s">
        <v>529</v>
      </c>
      <c r="E553" s="365" t="s">
        <v>529</v>
      </c>
      <c r="F553" s="401"/>
      <c r="G553" s="401"/>
      <c r="H553" s="402"/>
      <c r="J553" s="354"/>
      <c r="M553" s="402"/>
    </row>
    <row r="554" spans="1:13" ht="12.65" customHeight="1" x14ac:dyDescent="0.3">
      <c r="A554" s="2" t="s">
        <v>568</v>
      </c>
      <c r="B554" s="361">
        <f>'[1]Prior Year 2019'!BI71</f>
        <v>0</v>
      </c>
      <c r="C554" s="361">
        <f>BI71</f>
        <v>0</v>
      </c>
      <c r="D554" s="365" t="s">
        <v>529</v>
      </c>
      <c r="E554" s="365" t="s">
        <v>529</v>
      </c>
      <c r="F554" s="401"/>
      <c r="G554" s="401"/>
      <c r="H554" s="402"/>
      <c r="J554" s="354"/>
      <c r="M554" s="402"/>
    </row>
    <row r="555" spans="1:13" ht="12.65" customHeight="1" x14ac:dyDescent="0.3">
      <c r="A555" s="2" t="s">
        <v>569</v>
      </c>
      <c r="B555" s="361">
        <f>'[1]Prior Year 2019'!BJ71</f>
        <v>0</v>
      </c>
      <c r="C555" s="361">
        <f>BJ71</f>
        <v>0</v>
      </c>
      <c r="D555" s="365" t="s">
        <v>529</v>
      </c>
      <c r="E555" s="365" t="s">
        <v>529</v>
      </c>
      <c r="F555" s="401"/>
      <c r="G555" s="401"/>
      <c r="H555" s="402"/>
      <c r="J555" s="354"/>
      <c r="M555" s="402"/>
    </row>
    <row r="556" spans="1:13" ht="12.65" customHeight="1" x14ac:dyDescent="0.3">
      <c r="A556" s="2" t="s">
        <v>570</v>
      </c>
      <c r="B556" s="361">
        <f>'[1]Prior Year 2019'!BK71</f>
        <v>0</v>
      </c>
      <c r="C556" s="361">
        <f>BK71</f>
        <v>0</v>
      </c>
      <c r="D556" s="365" t="s">
        <v>529</v>
      </c>
      <c r="E556" s="365" t="s">
        <v>529</v>
      </c>
      <c r="F556" s="401"/>
      <c r="G556" s="401"/>
      <c r="H556" s="402"/>
      <c r="J556" s="354"/>
      <c r="M556" s="402"/>
    </row>
    <row r="557" spans="1:13" ht="12.65" customHeight="1" x14ac:dyDescent="0.3">
      <c r="A557" s="2" t="s">
        <v>571</v>
      </c>
      <c r="B557" s="361">
        <f>'[1]Prior Year 2019'!BL71</f>
        <v>1797789.0999999999</v>
      </c>
      <c r="C557" s="361">
        <f>BL71</f>
        <v>3305811.2199999997</v>
      </c>
      <c r="D557" s="365" t="s">
        <v>529</v>
      </c>
      <c r="E557" s="365" t="s">
        <v>529</v>
      </c>
      <c r="F557" s="401"/>
      <c r="G557" s="401"/>
      <c r="H557" s="402"/>
      <c r="J557" s="354"/>
      <c r="M557" s="402"/>
    </row>
    <row r="558" spans="1:13" ht="12.65" customHeight="1" x14ac:dyDescent="0.3">
      <c r="A558" s="2" t="s">
        <v>572</v>
      </c>
      <c r="B558" s="361">
        <f>'[1]Prior Year 2019'!BM71</f>
        <v>0</v>
      </c>
      <c r="C558" s="361">
        <f>BM71</f>
        <v>0</v>
      </c>
      <c r="D558" s="365" t="s">
        <v>529</v>
      </c>
      <c r="E558" s="365" t="s">
        <v>529</v>
      </c>
      <c r="F558" s="401"/>
      <c r="G558" s="401"/>
      <c r="H558" s="402"/>
      <c r="J558" s="354"/>
      <c r="M558" s="402"/>
    </row>
    <row r="559" spans="1:13" ht="12.65" customHeight="1" x14ac:dyDescent="0.3">
      <c r="A559" s="2" t="s">
        <v>573</v>
      </c>
      <c r="B559" s="361">
        <f>'[1]Prior Year 2019'!BN71</f>
        <v>4311116.6300000008</v>
      </c>
      <c r="C559" s="361">
        <f>BN71</f>
        <v>4674094.2199999988</v>
      </c>
      <c r="D559" s="365" t="s">
        <v>529</v>
      </c>
      <c r="E559" s="365" t="s">
        <v>529</v>
      </c>
      <c r="F559" s="401"/>
      <c r="G559" s="401"/>
      <c r="H559" s="402"/>
      <c r="J559" s="354"/>
      <c r="M559" s="402"/>
    </row>
    <row r="560" spans="1:13" ht="12.65" customHeight="1" x14ac:dyDescent="0.3">
      <c r="A560" s="2" t="s">
        <v>574</v>
      </c>
      <c r="B560" s="361">
        <f>'[1]Prior Year 2019'!BO71</f>
        <v>0</v>
      </c>
      <c r="C560" s="361">
        <f>BO71</f>
        <v>0</v>
      </c>
      <c r="D560" s="365" t="s">
        <v>529</v>
      </c>
      <c r="E560" s="365" t="s">
        <v>529</v>
      </c>
      <c r="F560" s="401"/>
      <c r="G560" s="401"/>
      <c r="H560" s="402"/>
      <c r="J560" s="354"/>
      <c r="M560" s="402"/>
    </row>
    <row r="561" spans="1:13" ht="12.65" customHeight="1" x14ac:dyDescent="0.3">
      <c r="A561" s="2" t="s">
        <v>575</v>
      </c>
      <c r="B561" s="361">
        <f>'[1]Prior Year 2019'!BP71</f>
        <v>0</v>
      </c>
      <c r="C561" s="361">
        <f>BP71</f>
        <v>0</v>
      </c>
      <c r="D561" s="365" t="s">
        <v>529</v>
      </c>
      <c r="E561" s="365" t="s">
        <v>529</v>
      </c>
      <c r="F561" s="401"/>
      <c r="G561" s="401"/>
      <c r="H561" s="402"/>
      <c r="J561" s="354"/>
      <c r="M561" s="402"/>
    </row>
    <row r="562" spans="1:13" ht="12.65" customHeight="1" x14ac:dyDescent="0.3">
      <c r="A562" s="2" t="s">
        <v>576</v>
      </c>
      <c r="B562" s="361">
        <f>'[1]Prior Year 2019'!BQ71</f>
        <v>0</v>
      </c>
      <c r="C562" s="361">
        <f>BQ71</f>
        <v>0</v>
      </c>
      <c r="D562" s="365" t="s">
        <v>529</v>
      </c>
      <c r="E562" s="365" t="s">
        <v>529</v>
      </c>
      <c r="F562" s="401"/>
      <c r="G562" s="401"/>
      <c r="H562" s="402"/>
      <c r="J562" s="354"/>
      <c r="M562" s="402"/>
    </row>
    <row r="563" spans="1:13" ht="12.65" customHeight="1" x14ac:dyDescent="0.3">
      <c r="A563" s="2" t="s">
        <v>577</v>
      </c>
      <c r="B563" s="361">
        <f>'[1]Prior Year 2019'!BR71</f>
        <v>0</v>
      </c>
      <c r="C563" s="361">
        <f>BR71</f>
        <v>0</v>
      </c>
      <c r="D563" s="365" t="s">
        <v>529</v>
      </c>
      <c r="E563" s="365" t="s">
        <v>529</v>
      </c>
      <c r="F563" s="401"/>
      <c r="G563" s="401"/>
      <c r="H563" s="402"/>
      <c r="J563" s="354"/>
      <c r="M563" s="402"/>
    </row>
    <row r="564" spans="1:13" ht="12.65" customHeight="1" x14ac:dyDescent="0.3">
      <c r="A564" s="2" t="s">
        <v>1249</v>
      </c>
      <c r="B564" s="361">
        <f>'[1]Prior Year 2019'!BS71</f>
        <v>0</v>
      </c>
      <c r="C564" s="361">
        <f>BS71</f>
        <v>0</v>
      </c>
      <c r="D564" s="365" t="s">
        <v>529</v>
      </c>
      <c r="E564" s="365" t="s">
        <v>529</v>
      </c>
      <c r="F564" s="401"/>
      <c r="G564" s="401"/>
      <c r="H564" s="402"/>
      <c r="J564" s="354"/>
      <c r="M564" s="402"/>
    </row>
    <row r="565" spans="1:13" ht="12.65" customHeight="1" x14ac:dyDescent="0.3">
      <c r="A565" s="2" t="s">
        <v>578</v>
      </c>
      <c r="B565" s="361">
        <f>'[1]Prior Year 2019'!BT71</f>
        <v>0</v>
      </c>
      <c r="C565" s="361">
        <f>BT71</f>
        <v>0</v>
      </c>
      <c r="D565" s="365" t="s">
        <v>529</v>
      </c>
      <c r="E565" s="365" t="s">
        <v>529</v>
      </c>
      <c r="F565" s="401"/>
      <c r="G565" s="401"/>
      <c r="H565" s="402"/>
      <c r="J565" s="354"/>
      <c r="M565" s="402"/>
    </row>
    <row r="566" spans="1:13" ht="12.65" customHeight="1" x14ac:dyDescent="0.3">
      <c r="A566" s="2" t="s">
        <v>579</v>
      </c>
      <c r="B566" s="361">
        <f>'[1]Prior Year 2019'!BU71</f>
        <v>0</v>
      </c>
      <c r="C566" s="361">
        <f>BU71</f>
        <v>0</v>
      </c>
      <c r="D566" s="365" t="s">
        <v>529</v>
      </c>
      <c r="E566" s="365" t="s">
        <v>529</v>
      </c>
      <c r="F566" s="401"/>
      <c r="G566" s="401"/>
      <c r="H566" s="402"/>
      <c r="J566" s="354"/>
      <c r="M566" s="402"/>
    </row>
    <row r="567" spans="1:13" ht="12.65" customHeight="1" x14ac:dyDescent="0.3">
      <c r="A567" s="2" t="s">
        <v>580</v>
      </c>
      <c r="B567" s="361">
        <f>'[1]Prior Year 2019'!BV71</f>
        <v>0</v>
      </c>
      <c r="C567" s="361">
        <f>BV71</f>
        <v>0</v>
      </c>
      <c r="D567" s="365" t="s">
        <v>529</v>
      </c>
      <c r="E567" s="365" t="s">
        <v>529</v>
      </c>
      <c r="F567" s="401"/>
      <c r="G567" s="401"/>
      <c r="H567" s="402"/>
      <c r="J567" s="354"/>
      <c r="M567" s="402"/>
    </row>
    <row r="568" spans="1:13" ht="12.65" customHeight="1" x14ac:dyDescent="0.3">
      <c r="A568" s="2" t="s">
        <v>581</v>
      </c>
      <c r="B568" s="361">
        <f>'[1]Prior Year 2019'!BW71</f>
        <v>1167549.1700000002</v>
      </c>
      <c r="C568" s="361">
        <f>BW71</f>
        <v>1322460.2199999997</v>
      </c>
      <c r="D568" s="365" t="s">
        <v>529</v>
      </c>
      <c r="E568" s="365" t="s">
        <v>529</v>
      </c>
      <c r="F568" s="401"/>
      <c r="G568" s="401"/>
      <c r="H568" s="402"/>
      <c r="J568" s="354"/>
      <c r="M568" s="402"/>
    </row>
    <row r="569" spans="1:13" ht="12.65" customHeight="1" x14ac:dyDescent="0.3">
      <c r="A569" s="2" t="s">
        <v>582</v>
      </c>
      <c r="B569" s="361">
        <f>'[1]Prior Year 2019'!BX71</f>
        <v>3386855.03</v>
      </c>
      <c r="C569" s="361">
        <f>BX71</f>
        <v>3738046.38</v>
      </c>
      <c r="D569" s="365" t="s">
        <v>529</v>
      </c>
      <c r="E569" s="365" t="s">
        <v>529</v>
      </c>
      <c r="F569" s="401"/>
      <c r="G569" s="401"/>
      <c r="H569" s="402"/>
      <c r="J569" s="354"/>
      <c r="M569" s="402"/>
    </row>
    <row r="570" spans="1:13" ht="12.65" customHeight="1" x14ac:dyDescent="0.3">
      <c r="A570" s="2" t="s">
        <v>583</v>
      </c>
      <c r="B570" s="361">
        <f>'[1]Prior Year 2019'!BY71</f>
        <v>3517142.0000000005</v>
      </c>
      <c r="C570" s="361">
        <f>BY71</f>
        <v>3569042.46</v>
      </c>
      <c r="D570" s="365" t="s">
        <v>529</v>
      </c>
      <c r="E570" s="365" t="s">
        <v>529</v>
      </c>
      <c r="F570" s="401"/>
      <c r="G570" s="401"/>
      <c r="H570" s="402"/>
      <c r="J570" s="354"/>
      <c r="M570" s="402"/>
    </row>
    <row r="571" spans="1:13" ht="12.65" customHeight="1" x14ac:dyDescent="0.3">
      <c r="A571" s="2" t="s">
        <v>584</v>
      </c>
      <c r="B571" s="361">
        <f>'[1]Prior Year 2019'!BZ71</f>
        <v>669022.71000000008</v>
      </c>
      <c r="C571" s="361">
        <f>BZ71</f>
        <v>732760.54000000015</v>
      </c>
      <c r="D571" s="365" t="s">
        <v>529</v>
      </c>
      <c r="E571" s="365" t="s">
        <v>529</v>
      </c>
      <c r="F571" s="401"/>
      <c r="G571" s="401"/>
      <c r="H571" s="402"/>
      <c r="J571" s="354"/>
      <c r="M571" s="402"/>
    </row>
    <row r="572" spans="1:13" ht="12.65" customHeight="1" x14ac:dyDescent="0.3">
      <c r="A572" s="2" t="s">
        <v>585</v>
      </c>
      <c r="B572" s="361">
        <f>'[1]Prior Year 2019'!CA71</f>
        <v>0</v>
      </c>
      <c r="C572" s="361">
        <f>CA71</f>
        <v>0</v>
      </c>
      <c r="D572" s="365" t="s">
        <v>529</v>
      </c>
      <c r="E572" s="365" t="s">
        <v>529</v>
      </c>
      <c r="F572" s="401"/>
      <c r="G572" s="401"/>
      <c r="H572" s="402"/>
      <c r="J572" s="354"/>
      <c r="M572" s="402"/>
    </row>
    <row r="573" spans="1:13" ht="12.65" customHeight="1" x14ac:dyDescent="0.3">
      <c r="A573" s="2" t="s">
        <v>586</v>
      </c>
      <c r="B573" s="361">
        <f>'[1]Prior Year 2019'!CB71</f>
        <v>0</v>
      </c>
      <c r="C573" s="361">
        <f>CB71</f>
        <v>0</v>
      </c>
      <c r="D573" s="365" t="s">
        <v>529</v>
      </c>
      <c r="E573" s="365" t="s">
        <v>529</v>
      </c>
      <c r="F573" s="401"/>
      <c r="G573" s="401"/>
      <c r="H573" s="402"/>
      <c r="J573" s="354"/>
      <c r="M573" s="402"/>
    </row>
    <row r="574" spans="1:13" ht="12.65" customHeight="1" x14ac:dyDescent="0.3">
      <c r="A574" s="2" t="s">
        <v>587</v>
      </c>
      <c r="B574" s="361">
        <f>'[1]Prior Year 2019'!CC71</f>
        <v>117377213.59</v>
      </c>
      <c r="C574" s="361">
        <f>CC71</f>
        <v>141689788.31999999</v>
      </c>
      <c r="D574" s="365" t="s">
        <v>529</v>
      </c>
      <c r="E574" s="365" t="s">
        <v>529</v>
      </c>
      <c r="F574" s="401"/>
      <c r="G574" s="401"/>
      <c r="H574" s="402"/>
      <c r="J574" s="354"/>
      <c r="M574" s="402"/>
    </row>
    <row r="575" spans="1:13" ht="12.65" customHeight="1" x14ac:dyDescent="0.3">
      <c r="A575" s="2" t="s">
        <v>588</v>
      </c>
      <c r="B575" s="361">
        <f>'[1]Prior Year 2019'!CD71</f>
        <v>22874008.819999997</v>
      </c>
      <c r="C575" s="361">
        <f>CD71</f>
        <v>25632876.479999997</v>
      </c>
      <c r="D575" s="365" t="s">
        <v>529</v>
      </c>
      <c r="E575" s="365" t="s">
        <v>529</v>
      </c>
      <c r="F575" s="401"/>
      <c r="G575" s="401"/>
      <c r="H575" s="402"/>
    </row>
    <row r="576" spans="1:13" ht="12.65" customHeight="1" x14ac:dyDescent="0.3">
      <c r="M576" s="402"/>
    </row>
    <row r="577" spans="13:13" ht="12.65" customHeight="1" x14ac:dyDescent="0.3">
      <c r="M577" s="402"/>
    </row>
    <row r="578" spans="13:13" ht="12.65" customHeight="1" x14ac:dyDescent="0.3">
      <c r="M578" s="402"/>
    </row>
    <row r="612" spans="1:14" ht="12.65" customHeight="1" x14ac:dyDescent="0.3">
      <c r="A612" s="403"/>
      <c r="C612" s="365" t="s">
        <v>589</v>
      </c>
      <c r="D612" s="2">
        <f>CE76-(BE76+CD76)</f>
        <v>492470.52999999997</v>
      </c>
      <c r="E612" s="2">
        <f>SUM(C624:D647)+SUM(C668:D713)</f>
        <v>390836380.21915138</v>
      </c>
      <c r="F612" s="2">
        <f>CE64-(AX64+BD64+BE64+BG64+BJ64+BN64+BP64+BQ64+CB64+CC64+CD64)</f>
        <v>64115648.469999999</v>
      </c>
      <c r="G612" s="2">
        <f>CE77-(AX77+AY77+BD77+BE77+BG77+BJ77+BN77+BP77+BQ77+CB77+CC77+CD77)</f>
        <v>322160</v>
      </c>
      <c r="H612" s="397">
        <f>CE60-(AX60+AY60+AZ60+BD60+BE60+BG60+BJ60+BN60+BO60+BP60+BQ60+BR60+CB60+CC60+CD60)</f>
        <v>2018.2784853399617</v>
      </c>
      <c r="I612" s="2">
        <f>CE78-(AX78+AY78+AZ78+BD78+BE78+BF78+BG78+BJ78+BN78+BO78+BP78+BQ78+BR78+CB78+CC78+CD78)</f>
        <v>149551.99999999997</v>
      </c>
      <c r="J612" s="2">
        <f>CE79-(AX79+AY79+AZ79+BA79+BD79+BE79+BF79+BG79+BJ79+BN79+BO79+BP79+BQ79+BR79+CB79+CC79+CD79)</f>
        <v>2452874</v>
      </c>
      <c r="K612" s="2">
        <f>CE75-(AW75+AX75+AY75+AZ75+BA75+BB75+BC75+BD75+BE75+BF75+BG75+BH75+BI75+BJ75+BK75+BL75+BM75+BN75+BO75+BP75+BQ75+BR75+BS75+BT75+BU75+BV75+BW75+BX75+CB75+CC75+CD75)</f>
        <v>2178177254.3200002</v>
      </c>
      <c r="L612" s="397">
        <f>CE80-(AW80+AX80+AY80+AZ80+BA80+BB80+BC80+BD80+BE80+BF80+BG80+BH80+BI80+BJ80+BK80+BL80+BM80+BN80+BO80+BP80+BQ80+BR80+BS80+BT80+BU80+BV80+BW80+BX80+BY80+BZ80+CA80+CB80+CC80+CD80)</f>
        <v>703.26770538311416</v>
      </c>
    </row>
    <row r="613" spans="1:14" ht="12.65" customHeight="1" x14ac:dyDescent="0.3">
      <c r="A613" s="403"/>
      <c r="C613" s="365" t="s">
        <v>590</v>
      </c>
      <c r="D613" s="365" t="s">
        <v>591</v>
      </c>
      <c r="E613" s="352" t="s">
        <v>592</v>
      </c>
      <c r="F613" s="365" t="s">
        <v>593</v>
      </c>
      <c r="G613" s="365" t="s">
        <v>594</v>
      </c>
      <c r="H613" s="365" t="s">
        <v>595</v>
      </c>
      <c r="I613" s="365" t="s">
        <v>596</v>
      </c>
      <c r="J613" s="365" t="s">
        <v>597</v>
      </c>
      <c r="K613" s="365" t="s">
        <v>598</v>
      </c>
      <c r="L613" s="352" t="s">
        <v>599</v>
      </c>
    </row>
    <row r="614" spans="1:14" ht="12.65" customHeight="1" x14ac:dyDescent="0.3">
      <c r="A614" s="403">
        <v>8430</v>
      </c>
      <c r="B614" s="352" t="s">
        <v>140</v>
      </c>
      <c r="C614" s="2">
        <f>BE71</f>
        <v>9826362</v>
      </c>
      <c r="N614" s="354" t="s">
        <v>600</v>
      </c>
    </row>
    <row r="615" spans="1:14" ht="12.65" customHeight="1" x14ac:dyDescent="0.3">
      <c r="A615" s="403"/>
      <c r="B615" s="352" t="s">
        <v>601</v>
      </c>
      <c r="C615" s="356">
        <f>CD69-CD70</f>
        <v>25632876.479999997</v>
      </c>
      <c r="D615" s="404">
        <f>SUM(C614:C615)</f>
        <v>35459238.479999997</v>
      </c>
      <c r="N615" s="354" t="s">
        <v>602</v>
      </c>
    </row>
    <row r="616" spans="1:14" ht="12.65" customHeight="1" x14ac:dyDescent="0.3">
      <c r="A616" s="403">
        <v>8310</v>
      </c>
      <c r="B616" s="405" t="s">
        <v>603</v>
      </c>
      <c r="C616" s="2">
        <f>AX71</f>
        <v>0</v>
      </c>
      <c r="D616" s="2">
        <f>(D615/D612)*AX76</f>
        <v>0</v>
      </c>
      <c r="N616" s="354" t="s">
        <v>604</v>
      </c>
    </row>
    <row r="617" spans="1:14" ht="12.65" customHeight="1" x14ac:dyDescent="0.3">
      <c r="A617" s="403">
        <v>8510</v>
      </c>
      <c r="B617" s="405" t="s">
        <v>145</v>
      </c>
      <c r="C617" s="2">
        <f>BJ71</f>
        <v>0</v>
      </c>
      <c r="D617" s="2">
        <f>(D615/D612)*BJ76</f>
        <v>0</v>
      </c>
      <c r="N617" s="354" t="s">
        <v>605</v>
      </c>
    </row>
    <row r="618" spans="1:14" ht="12.65" customHeight="1" x14ac:dyDescent="0.3">
      <c r="A618" s="403">
        <v>8470</v>
      </c>
      <c r="B618" s="405" t="s">
        <v>606</v>
      </c>
      <c r="C618" s="2">
        <f>BG71</f>
        <v>0</v>
      </c>
      <c r="D618" s="2">
        <f>(D615/D612)*BG76</f>
        <v>17244.661555606181</v>
      </c>
      <c r="N618" s="354" t="s">
        <v>607</v>
      </c>
    </row>
    <row r="619" spans="1:14" ht="12.65" customHeight="1" x14ac:dyDescent="0.3">
      <c r="A619" s="403">
        <v>8610</v>
      </c>
      <c r="B619" s="405" t="s">
        <v>608</v>
      </c>
      <c r="C619" s="2">
        <f>BN71</f>
        <v>4674094.2199999988</v>
      </c>
      <c r="D619" s="2">
        <f>(D615/D612)*BN76</f>
        <v>795532.59895504254</v>
      </c>
      <c r="N619" s="354" t="s">
        <v>609</v>
      </c>
    </row>
    <row r="620" spans="1:14" ht="12.65" customHeight="1" x14ac:dyDescent="0.3">
      <c r="A620" s="403">
        <v>8790</v>
      </c>
      <c r="B620" s="405" t="s">
        <v>610</v>
      </c>
      <c r="C620" s="2">
        <f>CC71</f>
        <v>141689788.31999999</v>
      </c>
      <c r="D620" s="2">
        <f>(D615/D612)*CC76</f>
        <v>4699598.6903379904</v>
      </c>
      <c r="N620" s="354" t="s">
        <v>611</v>
      </c>
    </row>
    <row r="621" spans="1:14" ht="12.65" customHeight="1" x14ac:dyDescent="0.3">
      <c r="A621" s="403">
        <v>8630</v>
      </c>
      <c r="B621" s="405" t="s">
        <v>612</v>
      </c>
      <c r="C621" s="2">
        <f>BP71</f>
        <v>0</v>
      </c>
      <c r="D621" s="2">
        <f>(D615/D612)*BP76</f>
        <v>0</v>
      </c>
      <c r="N621" s="354" t="s">
        <v>613</v>
      </c>
    </row>
    <row r="622" spans="1:14" ht="12.65" customHeight="1" x14ac:dyDescent="0.3">
      <c r="A622" s="403">
        <v>8770</v>
      </c>
      <c r="B622" s="352" t="s">
        <v>614</v>
      </c>
      <c r="C622" s="2">
        <f>CB71</f>
        <v>0</v>
      </c>
      <c r="D622" s="2">
        <f>(D615/D612)*CB76</f>
        <v>0</v>
      </c>
      <c r="N622" s="354" t="s">
        <v>615</v>
      </c>
    </row>
    <row r="623" spans="1:14" ht="12.65" customHeight="1" x14ac:dyDescent="0.3">
      <c r="A623" s="403">
        <v>8640</v>
      </c>
      <c r="B623" s="405" t="s">
        <v>616</v>
      </c>
      <c r="C623" s="2">
        <f>BQ71</f>
        <v>0</v>
      </c>
      <c r="D623" s="2">
        <f>(D615/D612)*BQ76</f>
        <v>0</v>
      </c>
      <c r="E623" s="2">
        <f>SUM(C616:D623)</f>
        <v>151876258.49084863</v>
      </c>
      <c r="N623" s="354" t="s">
        <v>617</v>
      </c>
    </row>
    <row r="624" spans="1:14" ht="12.65" customHeight="1" x14ac:dyDescent="0.3">
      <c r="A624" s="403">
        <v>8420</v>
      </c>
      <c r="B624" s="405" t="s">
        <v>139</v>
      </c>
      <c r="C624" s="2">
        <f>BD71</f>
        <v>1894766.3099999996</v>
      </c>
      <c r="D624" s="2">
        <f>(D615/D612)*BD76</f>
        <v>748954.73209196911</v>
      </c>
      <c r="E624" s="2">
        <f>(E623/E612)*SUM(C624:D624)</f>
        <v>1027331.3352797772</v>
      </c>
      <c r="F624" s="2">
        <f>SUM(C624:E624)</f>
        <v>3671052.3773717456</v>
      </c>
      <c r="N624" s="354" t="s">
        <v>618</v>
      </c>
    </row>
    <row r="625" spans="1:14" ht="12.65" customHeight="1" x14ac:dyDescent="0.3">
      <c r="A625" s="403">
        <v>8320</v>
      </c>
      <c r="B625" s="405" t="s">
        <v>135</v>
      </c>
      <c r="C625" s="2">
        <f>AY71</f>
        <v>5507976.2599999998</v>
      </c>
      <c r="D625" s="2">
        <f>(D615/D612)*AY76</f>
        <v>1020945.8864674092</v>
      </c>
      <c r="E625" s="2">
        <f>(E623/E612)*SUM(C625:D625)</f>
        <v>2537093.0593193579</v>
      </c>
      <c r="F625" s="2">
        <f>(F624/F612)*AY64</f>
        <v>67618.332209610307</v>
      </c>
      <c r="G625" s="2">
        <f>SUM(C625:F625)</f>
        <v>9133633.5379963759</v>
      </c>
      <c r="N625" s="354" t="s">
        <v>619</v>
      </c>
    </row>
    <row r="626" spans="1:14" ht="12.65" customHeight="1" x14ac:dyDescent="0.3">
      <c r="A626" s="403">
        <v>8650</v>
      </c>
      <c r="B626" s="405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N626" s="354" t="s">
        <v>620</v>
      </c>
    </row>
    <row r="627" spans="1:14" ht="12.65" customHeight="1" x14ac:dyDescent="0.3">
      <c r="A627" s="403">
        <v>8620</v>
      </c>
      <c r="B627" s="352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N627" s="354" t="s">
        <v>622</v>
      </c>
    </row>
    <row r="628" spans="1:14" ht="12.65" customHeight="1" x14ac:dyDescent="0.3">
      <c r="A628" s="403">
        <v>8330</v>
      </c>
      <c r="B628" s="405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0</v>
      </c>
      <c r="N628" s="354" t="s">
        <v>623</v>
      </c>
    </row>
    <row r="629" spans="1:14" ht="12.65" customHeight="1" x14ac:dyDescent="0.3">
      <c r="A629" s="403">
        <v>8460</v>
      </c>
      <c r="B629" s="405" t="s">
        <v>141</v>
      </c>
      <c r="C629" s="2">
        <f>BF71</f>
        <v>6136362.8600000003</v>
      </c>
      <c r="D629" s="2">
        <f>(D615/D612)*BF76</f>
        <v>430927.89165309526</v>
      </c>
      <c r="E629" s="2">
        <f>(E623/E612)*SUM(C629:D629)</f>
        <v>2552002.8284556065</v>
      </c>
      <c r="F629" s="2">
        <f>(F624/F612)*BF64</f>
        <v>22655.172326955766</v>
      </c>
      <c r="G629" s="2">
        <f>(G625/G612)*BF77</f>
        <v>0</v>
      </c>
      <c r="H629" s="2">
        <f>(H628/H612)*BF60</f>
        <v>0</v>
      </c>
      <c r="I629" s="2">
        <f>SUM(C629:H629)</f>
        <v>9141948.7524356581</v>
      </c>
      <c r="N629" s="354" t="s">
        <v>624</v>
      </c>
    </row>
    <row r="630" spans="1:14" ht="12.65" customHeight="1" x14ac:dyDescent="0.3">
      <c r="A630" s="403">
        <v>8350</v>
      </c>
      <c r="B630" s="405" t="s">
        <v>625</v>
      </c>
      <c r="C630" s="2">
        <f>BA71</f>
        <v>489418.97999999992</v>
      </c>
      <c r="D630" s="2">
        <f>(D615/D612)*BA76</f>
        <v>184431.47533030249</v>
      </c>
      <c r="E630" s="2">
        <f>(E623/E612)*SUM(C630:D630)</f>
        <v>261853.53032011888</v>
      </c>
      <c r="F630" s="2">
        <f>(F624/F612)*BA64</f>
        <v>0.26223582369645171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935704.24788624502</v>
      </c>
      <c r="N630" s="354" t="s">
        <v>626</v>
      </c>
    </row>
    <row r="631" spans="1:14" ht="12.65" customHeight="1" x14ac:dyDescent="0.3">
      <c r="A631" s="403">
        <v>8200</v>
      </c>
      <c r="B631" s="405" t="s">
        <v>627</v>
      </c>
      <c r="C631" s="2">
        <f>AW71</f>
        <v>4938774.58</v>
      </c>
      <c r="D631" s="2">
        <f>(D615/D612)*AW76</f>
        <v>0</v>
      </c>
      <c r="E631" s="2">
        <f>(E623/E612)*SUM(C631:D631)</f>
        <v>1919172.9396314719</v>
      </c>
      <c r="F631" s="2">
        <f>(F624/F612)*AW64</f>
        <v>1364.897382628986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N631" s="354" t="s">
        <v>628</v>
      </c>
    </row>
    <row r="632" spans="1:14" ht="12.65" customHeight="1" x14ac:dyDescent="0.3">
      <c r="A632" s="403">
        <v>8360</v>
      </c>
      <c r="B632" s="405" t="s">
        <v>629</v>
      </c>
      <c r="C632" s="2">
        <f>BB71</f>
        <v>2173734.2199999997</v>
      </c>
      <c r="D632" s="2">
        <f>(D615/D612)*BB76</f>
        <v>40310.026410399012</v>
      </c>
      <c r="E632" s="2">
        <f>(E623/E612)*SUM(C632:D632)</f>
        <v>860361.96550958836</v>
      </c>
      <c r="F632" s="2">
        <f>(F624/F612)*BB64</f>
        <v>60.989296297647037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N632" s="354" t="s">
        <v>630</v>
      </c>
    </row>
    <row r="633" spans="1:14" ht="12.65" customHeight="1" x14ac:dyDescent="0.3">
      <c r="A633" s="403">
        <v>8370</v>
      </c>
      <c r="B633" s="405" t="s">
        <v>631</v>
      </c>
      <c r="C633" s="2">
        <f>BC71</f>
        <v>1124020.5099999998</v>
      </c>
      <c r="D633" s="2">
        <f>(D615/D612)*BC76</f>
        <v>53714.780655940573</v>
      </c>
      <c r="E633" s="2">
        <f>(E623/E612)*SUM(C633:D633)</f>
        <v>457659.62047125603</v>
      </c>
      <c r="F633" s="2">
        <f>(F624/F612)*BC64</f>
        <v>1336.7843281672049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N633" s="354" t="s">
        <v>632</v>
      </c>
    </row>
    <row r="634" spans="1:14" ht="12.65" customHeight="1" x14ac:dyDescent="0.3">
      <c r="A634" s="403">
        <v>8490</v>
      </c>
      <c r="B634" s="405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N634" s="354" t="s">
        <v>634</v>
      </c>
    </row>
    <row r="635" spans="1:14" ht="12.65" customHeight="1" x14ac:dyDescent="0.3">
      <c r="A635" s="403">
        <v>8530</v>
      </c>
      <c r="B635" s="405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N635" s="354" t="s">
        <v>636</v>
      </c>
    </row>
    <row r="636" spans="1:14" ht="12.65" customHeight="1" x14ac:dyDescent="0.3">
      <c r="A636" s="403">
        <v>8480</v>
      </c>
      <c r="B636" s="405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N636" s="354" t="s">
        <v>638</v>
      </c>
    </row>
    <row r="637" spans="1:14" ht="12.65" customHeight="1" x14ac:dyDescent="0.3">
      <c r="A637" s="403">
        <v>8560</v>
      </c>
      <c r="B637" s="405" t="s">
        <v>147</v>
      </c>
      <c r="C637" s="2">
        <f>BL71</f>
        <v>3305811.2199999997</v>
      </c>
      <c r="D637" s="2">
        <f>(D615/D612)*BL76</f>
        <v>320392.85120596027</v>
      </c>
      <c r="E637" s="2">
        <f>(E623/E612)*SUM(C637:D637)</f>
        <v>1409117.3051757209</v>
      </c>
      <c r="F637" s="2">
        <f>(F624/F612)*BL64</f>
        <v>1057.5856256217769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N637" s="354" t="s">
        <v>639</v>
      </c>
    </row>
    <row r="638" spans="1:14" ht="12.65" customHeight="1" x14ac:dyDescent="0.3">
      <c r="A638" s="403">
        <v>8590</v>
      </c>
      <c r="B638" s="40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354" t="s">
        <v>641</v>
      </c>
    </row>
    <row r="639" spans="1:14" ht="12.65" customHeight="1" x14ac:dyDescent="0.3">
      <c r="A639" s="403">
        <v>8660</v>
      </c>
      <c r="B639" s="405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N639" s="354" t="s">
        <v>643</v>
      </c>
    </row>
    <row r="640" spans="1:14" ht="12.65" customHeight="1" x14ac:dyDescent="0.3">
      <c r="A640" s="403">
        <v>8670</v>
      </c>
      <c r="B640" s="405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N640" s="354" t="s">
        <v>645</v>
      </c>
    </row>
    <row r="641" spans="1:14" ht="12.65" customHeight="1" x14ac:dyDescent="0.3">
      <c r="A641" s="403">
        <v>8680</v>
      </c>
      <c r="B641" s="40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354" t="s">
        <v>647</v>
      </c>
    </row>
    <row r="642" spans="1:14" ht="12.65" customHeight="1" x14ac:dyDescent="0.3">
      <c r="A642" s="403">
        <v>8690</v>
      </c>
      <c r="B642" s="405" t="s">
        <v>648</v>
      </c>
      <c r="C642" s="2">
        <f>BV71</f>
        <v>0</v>
      </c>
      <c r="D642" s="2">
        <f>(D615/D612)*BV76</f>
        <v>0</v>
      </c>
      <c r="E642" s="2">
        <f>(E623/E612)*SUM(C642:D642)</f>
        <v>0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0</v>
      </c>
      <c r="J642" s="2">
        <f>(J630/J612)*BV79</f>
        <v>0</v>
      </c>
      <c r="N642" s="354" t="s">
        <v>649</v>
      </c>
    </row>
    <row r="643" spans="1:14" ht="12.65" customHeight="1" x14ac:dyDescent="0.3">
      <c r="A643" s="403">
        <v>8700</v>
      </c>
      <c r="B643" s="405" t="s">
        <v>650</v>
      </c>
      <c r="C643" s="2">
        <f>BW71</f>
        <v>1322460.2199999997</v>
      </c>
      <c r="D643" s="2">
        <f>(D615/D612)*BW76</f>
        <v>138277.70473680121</v>
      </c>
      <c r="E643" s="2">
        <f>(E623/E612)*SUM(C643:D643)</f>
        <v>567632.44639691617</v>
      </c>
      <c r="F643" s="2">
        <f>(F624/F612)*BW64</f>
        <v>3270.0223196300876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N643" s="354" t="s">
        <v>651</v>
      </c>
    </row>
    <row r="644" spans="1:14" ht="12.65" customHeight="1" x14ac:dyDescent="0.3">
      <c r="A644" s="403">
        <v>8710</v>
      </c>
      <c r="B644" s="405" t="s">
        <v>652</v>
      </c>
      <c r="C644" s="2">
        <f>BX71</f>
        <v>3738046.38</v>
      </c>
      <c r="D644" s="2">
        <f>(D615/D612)*BX76</f>
        <v>44733.156094578088</v>
      </c>
      <c r="E644" s="2">
        <f>(E623/E612)*SUM(C644:D644)</f>
        <v>1469961.4255859409</v>
      </c>
      <c r="F644" s="2">
        <f>(F624/F612)*BX64</f>
        <v>390.66209666433474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23891662.292923581</v>
      </c>
      <c r="N644" s="354" t="s">
        <v>653</v>
      </c>
    </row>
    <row r="645" spans="1:14" ht="12.65" customHeight="1" x14ac:dyDescent="0.3">
      <c r="A645" s="403">
        <v>8720</v>
      </c>
      <c r="B645" s="405" t="s">
        <v>654</v>
      </c>
      <c r="C645" s="2">
        <f>BY71</f>
        <v>3569042.46</v>
      </c>
      <c r="D645" s="2">
        <f>(D615/D612)*BY76</f>
        <v>164468.70950027404</v>
      </c>
      <c r="E645" s="2">
        <f>(E623/E612)*SUM(C645:D645)</f>
        <v>1450816.0861062775</v>
      </c>
      <c r="F645" s="2">
        <f>(F624/F612)*BY64</f>
        <v>1408.0162809061308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N645" s="354" t="s">
        <v>655</v>
      </c>
    </row>
    <row r="646" spans="1:14" ht="12.65" customHeight="1" x14ac:dyDescent="0.3">
      <c r="A646" s="403">
        <v>8730</v>
      </c>
      <c r="B646" s="405" t="s">
        <v>656</v>
      </c>
      <c r="C646" s="2">
        <f>BZ71</f>
        <v>732760.54000000015</v>
      </c>
      <c r="D646" s="2">
        <f>(D615/D612)*BZ76</f>
        <v>14497.756176289371</v>
      </c>
      <c r="E646" s="2">
        <f>(E623/E612)*SUM(C646:D646)</f>
        <v>290379.2990966303</v>
      </c>
      <c r="F646" s="2">
        <f>(F624/F612)*BZ64</f>
        <v>347.45616815749145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354" t="s">
        <v>657</v>
      </c>
    </row>
    <row r="647" spans="1:14" ht="12.65" customHeight="1" x14ac:dyDescent="0.3">
      <c r="A647" s="403">
        <v>8740</v>
      </c>
      <c r="B647" s="405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6223720.3233285341</v>
      </c>
      <c r="N647" s="354" t="s">
        <v>659</v>
      </c>
    </row>
    <row r="648" spans="1:14" ht="12.65" customHeight="1" x14ac:dyDescent="0.3">
      <c r="A648" s="403"/>
      <c r="B648" s="403"/>
      <c r="C648" s="2">
        <f>SUM(C614:C647)</f>
        <v>216756295.55999997</v>
      </c>
      <c r="L648" s="404"/>
    </row>
    <row r="666" spans="1:14" ht="12.65" customHeight="1" x14ac:dyDescent="0.3">
      <c r="C666" s="365" t="s">
        <v>660</v>
      </c>
      <c r="M666" s="365" t="s">
        <v>661</v>
      </c>
    </row>
    <row r="667" spans="1:14" ht="12.65" customHeight="1" x14ac:dyDescent="0.3">
      <c r="C667" s="365" t="s">
        <v>590</v>
      </c>
      <c r="D667" s="365" t="s">
        <v>591</v>
      </c>
      <c r="E667" s="352" t="s">
        <v>592</v>
      </c>
      <c r="F667" s="365" t="s">
        <v>593</v>
      </c>
      <c r="G667" s="365" t="s">
        <v>594</v>
      </c>
      <c r="H667" s="365" t="s">
        <v>595</v>
      </c>
      <c r="I667" s="365" t="s">
        <v>596</v>
      </c>
      <c r="J667" s="365" t="s">
        <v>597</v>
      </c>
      <c r="K667" s="365" t="s">
        <v>598</v>
      </c>
      <c r="L667" s="352" t="s">
        <v>599</v>
      </c>
      <c r="M667" s="365" t="s">
        <v>662</v>
      </c>
    </row>
    <row r="668" spans="1:14" ht="12.65" customHeight="1" x14ac:dyDescent="0.3">
      <c r="A668" s="403">
        <v>6010</v>
      </c>
      <c r="B668" s="352" t="s">
        <v>283</v>
      </c>
      <c r="C668" s="2">
        <f>C71</f>
        <v>46096334.940000005</v>
      </c>
      <c r="D668" s="2">
        <f>(D615/D612)*C76</f>
        <v>3152495.4989389321</v>
      </c>
      <c r="E668" s="2">
        <f>(E623/E612)*SUM(C668:D668)</f>
        <v>19137747.867591549</v>
      </c>
      <c r="F668" s="2">
        <f>(F624/F612)*C64</f>
        <v>220557.38221833299</v>
      </c>
      <c r="G668" s="2">
        <f>(G625/G612)*C77</f>
        <v>2664675.7790203732</v>
      </c>
      <c r="H668" s="2">
        <f>(H628/H612)*C60</f>
        <v>0</v>
      </c>
      <c r="I668" s="2">
        <f>(I629/I612)*C78</f>
        <v>926652.32257139368</v>
      </c>
      <c r="J668" s="2">
        <f>(J630/J612)*C79</f>
        <v>298344.38801681693</v>
      </c>
      <c r="K668" s="2">
        <f>(K644/K612)*C75</f>
        <v>1977582.9420051125</v>
      </c>
      <c r="L668" s="2">
        <f>(L647/L612)*C80</f>
        <v>1867745.2937085393</v>
      </c>
      <c r="M668" s="2">
        <f t="shared" ref="M668:M713" si="22">ROUND(SUM(D668:L668),0)</f>
        <v>30245801</v>
      </c>
      <c r="N668" s="352" t="s">
        <v>663</v>
      </c>
    </row>
    <row r="669" spans="1:14" ht="12.65" customHeight="1" x14ac:dyDescent="0.3">
      <c r="A669" s="403">
        <v>6030</v>
      </c>
      <c r="B669" s="352" t="s">
        <v>284</v>
      </c>
      <c r="C669" s="2">
        <f>D71</f>
        <v>18086558.100000001</v>
      </c>
      <c r="D669" s="2">
        <f>(D615/D612)*D76</f>
        <v>2621238.2383580827</v>
      </c>
      <c r="E669" s="2">
        <f>(E623/E612)*SUM(C669:D669)</f>
        <v>8046903.4834905369</v>
      </c>
      <c r="F669" s="2">
        <f>(F624/F612)*D64</f>
        <v>61397.970789022438</v>
      </c>
      <c r="G669" s="2">
        <f>(G625/G612)*D77</f>
        <v>3232437.5906416653</v>
      </c>
      <c r="H669" s="2">
        <f>(H628/H612)*D60</f>
        <v>0</v>
      </c>
      <c r="I669" s="2">
        <f>(I629/I612)*D78</f>
        <v>274917.68883093644</v>
      </c>
      <c r="J669" s="2">
        <f>(J630/J612)*D79</f>
        <v>104178.26255098879</v>
      </c>
      <c r="K669" s="2">
        <f>(K644/K612)*D75</f>
        <v>714652.60558100522</v>
      </c>
      <c r="L669" s="2">
        <f>(L647/L612)*D80</f>
        <v>685739.2989942343</v>
      </c>
      <c r="M669" s="2">
        <f t="shared" si="22"/>
        <v>15741465</v>
      </c>
      <c r="N669" s="352" t="s">
        <v>664</v>
      </c>
    </row>
    <row r="670" spans="1:14" ht="12.65" customHeight="1" x14ac:dyDescent="0.3">
      <c r="A670" s="403">
        <v>6070</v>
      </c>
      <c r="B670" s="352" t="s">
        <v>665</v>
      </c>
      <c r="C670" s="2">
        <f>E71</f>
        <v>20882705.52</v>
      </c>
      <c r="D670" s="2">
        <f>(D615/D612)*E76</f>
        <v>2500961.9442079915</v>
      </c>
      <c r="E670" s="2">
        <f>(E623/E612)*SUM(C670:D670)</f>
        <v>9086728.1143754609</v>
      </c>
      <c r="F670" s="2">
        <f>(F624/F612)*E64</f>
        <v>78661.537363904601</v>
      </c>
      <c r="G670" s="2">
        <f>(G625/G612)*E77</f>
        <v>842598.67379330855</v>
      </c>
      <c r="H670" s="2">
        <f>(H628/H612)*E60</f>
        <v>0</v>
      </c>
      <c r="I670" s="2">
        <f>(I629/I612)*E78</f>
        <v>3745583.8048268827</v>
      </c>
      <c r="J670" s="2">
        <f>(J630/J612)*E79</f>
        <v>132827.23706843439</v>
      </c>
      <c r="K670" s="2">
        <f>(K644/K612)*E75</f>
        <v>740325.51690393209</v>
      </c>
      <c r="L670" s="2">
        <f>(L647/L612)*E80</f>
        <v>731194.38037712988</v>
      </c>
      <c r="M670" s="2">
        <f t="shared" si="22"/>
        <v>17858881</v>
      </c>
      <c r="N670" s="352" t="s">
        <v>666</v>
      </c>
    </row>
    <row r="671" spans="1:14" ht="12.65" customHeight="1" x14ac:dyDescent="0.3">
      <c r="A671" s="403">
        <v>6100</v>
      </c>
      <c r="B671" s="352" t="s">
        <v>667</v>
      </c>
      <c r="C671" s="2">
        <f>F71</f>
        <v>5401456.5200000005</v>
      </c>
      <c r="D671" s="2">
        <f>(D615/D612)*F76</f>
        <v>1380133.1059386933</v>
      </c>
      <c r="E671" s="2">
        <f>(E623/E612)*SUM(C671:D671)</f>
        <v>2635277.8582955808</v>
      </c>
      <c r="F671" s="2">
        <f>(F624/F612)*F64</f>
        <v>12003.729171110348</v>
      </c>
      <c r="G671" s="2">
        <f>(G625/G612)*F77</f>
        <v>218219.44792015801</v>
      </c>
      <c r="H671" s="2">
        <f>(H628/H612)*F60</f>
        <v>0</v>
      </c>
      <c r="I671" s="2">
        <f>(I629/I612)*F78</f>
        <v>603297.42863460991</v>
      </c>
      <c r="J671" s="2">
        <f>(J630/J612)*F79</f>
        <v>24600.405702734086</v>
      </c>
      <c r="K671" s="2">
        <f>(K644/K612)*F75</f>
        <v>191538.72117765236</v>
      </c>
      <c r="L671" s="2">
        <f>(L647/L612)*F80</f>
        <v>201636.35168785881</v>
      </c>
      <c r="M671" s="2">
        <f t="shared" si="22"/>
        <v>5266707</v>
      </c>
      <c r="N671" s="352" t="s">
        <v>668</v>
      </c>
    </row>
    <row r="672" spans="1:14" ht="12.65" customHeight="1" x14ac:dyDescent="0.3">
      <c r="A672" s="403">
        <v>6120</v>
      </c>
      <c r="B672" s="352" t="s">
        <v>669</v>
      </c>
      <c r="C672" s="2">
        <f>G71</f>
        <v>9035642.8599999994</v>
      </c>
      <c r="D672" s="2">
        <f>(D615/D612)*G76</f>
        <v>1843755.2918404487</v>
      </c>
      <c r="E672" s="2">
        <f>(E623/E612)*SUM(C672:D672)</f>
        <v>4227657.3255726192</v>
      </c>
      <c r="F672" s="2">
        <f>(F624/F612)*G64</f>
        <v>23745.185874217001</v>
      </c>
      <c r="G672" s="2">
        <f>(G625/G612)*G77</f>
        <v>1339936.0202159942</v>
      </c>
      <c r="H672" s="2">
        <f>(H628/H612)*G60</f>
        <v>0</v>
      </c>
      <c r="I672" s="2">
        <f>(I629/I612)*G78</f>
        <v>0</v>
      </c>
      <c r="J672" s="2">
        <f>(J630/J612)*G79</f>
        <v>31768.276053099635</v>
      </c>
      <c r="K672" s="2">
        <f>(K644/K612)*G75</f>
        <v>484863.4439014385</v>
      </c>
      <c r="L672" s="2">
        <f>(L647/L612)*G80</f>
        <v>365884.06043984072</v>
      </c>
      <c r="M672" s="2">
        <f t="shared" si="22"/>
        <v>8317610</v>
      </c>
      <c r="N672" s="352" t="s">
        <v>670</v>
      </c>
    </row>
    <row r="673" spans="1:14" ht="12.65" customHeight="1" x14ac:dyDescent="0.3">
      <c r="A673" s="403">
        <v>6140</v>
      </c>
      <c r="B673" s="352" t="s">
        <v>671</v>
      </c>
      <c r="C673" s="2">
        <f>H71</f>
        <v>500927.35000000003</v>
      </c>
      <c r="D673" s="2">
        <f>(D615/D612)*H76</f>
        <v>0</v>
      </c>
      <c r="E673" s="2">
        <f>(E623/E612)*SUM(C673:D673)</f>
        <v>194656.83223009203</v>
      </c>
      <c r="F673" s="2">
        <f>(F624/F612)*H64</f>
        <v>669.16742020867878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4260.0478678084737</v>
      </c>
      <c r="L673" s="2">
        <f>(L647/L612)*H80</f>
        <v>135.01274065369091</v>
      </c>
      <c r="M673" s="2">
        <f t="shared" si="22"/>
        <v>199721</v>
      </c>
      <c r="N673" s="352" t="s">
        <v>672</v>
      </c>
    </row>
    <row r="674" spans="1:14" ht="12.65" customHeight="1" x14ac:dyDescent="0.3">
      <c r="A674" s="403">
        <v>6150</v>
      </c>
      <c r="B674" s="35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2"/>
        <v>0</v>
      </c>
      <c r="N674" s="352" t="s">
        <v>674</v>
      </c>
    </row>
    <row r="675" spans="1:14" ht="12.65" customHeight="1" x14ac:dyDescent="0.3">
      <c r="A675" s="403">
        <v>6170</v>
      </c>
      <c r="B675" s="35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2"/>
        <v>0</v>
      </c>
      <c r="N675" s="352" t="s">
        <v>675</v>
      </c>
    </row>
    <row r="676" spans="1:14" ht="12.65" customHeight="1" x14ac:dyDescent="0.3">
      <c r="A676" s="403">
        <v>6200</v>
      </c>
      <c r="B676" s="35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2"/>
        <v>0</v>
      </c>
      <c r="N676" s="352" t="s">
        <v>676</v>
      </c>
    </row>
    <row r="677" spans="1:14" ht="12.65" customHeight="1" x14ac:dyDescent="0.3">
      <c r="A677" s="403">
        <v>6210</v>
      </c>
      <c r="B677" s="35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2"/>
        <v>0</v>
      </c>
      <c r="N677" s="352" t="s">
        <v>677</v>
      </c>
    </row>
    <row r="678" spans="1:14" ht="12.65" customHeight="1" x14ac:dyDescent="0.3">
      <c r="A678" s="403">
        <v>6330</v>
      </c>
      <c r="B678" s="35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2"/>
        <v>0</v>
      </c>
      <c r="N678" s="352" t="s">
        <v>679</v>
      </c>
    </row>
    <row r="679" spans="1:14" ht="12.65" customHeight="1" x14ac:dyDescent="0.3">
      <c r="A679" s="403">
        <v>6400</v>
      </c>
      <c r="B679" s="35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2"/>
        <v>0</v>
      </c>
      <c r="N679" s="352" t="s">
        <v>681</v>
      </c>
    </row>
    <row r="680" spans="1:14" ht="12.65" customHeight="1" x14ac:dyDescent="0.3">
      <c r="A680" s="403">
        <v>7010</v>
      </c>
      <c r="B680" s="352" t="s">
        <v>682</v>
      </c>
      <c r="C680" s="2">
        <f>O71</f>
        <v>9285069.8500000015</v>
      </c>
      <c r="D680" s="2">
        <f>(D615/D612)*O76</f>
        <v>1249425.0515957996</v>
      </c>
      <c r="E680" s="2">
        <f>(E623/E612)*SUM(C680:D680)</f>
        <v>4093630.3571539735</v>
      </c>
      <c r="F680" s="2">
        <f>(F624/F612)*O64</f>
        <v>46913.702003077589</v>
      </c>
      <c r="G680" s="2">
        <f>(G625/G612)*O77</f>
        <v>74308.584253440844</v>
      </c>
      <c r="H680" s="2">
        <f>(H628/H612)*O60</f>
        <v>0</v>
      </c>
      <c r="I680" s="2">
        <f>(I629/I612)*O78</f>
        <v>0</v>
      </c>
      <c r="J680" s="2">
        <f>(J630/J612)*O79</f>
        <v>38939.198184348788</v>
      </c>
      <c r="K680" s="2">
        <f>(K644/K612)*O75</f>
        <v>362890.3439901708</v>
      </c>
      <c r="L680" s="2">
        <f>(L647/L612)*O80</f>
        <v>288186.30727104319</v>
      </c>
      <c r="M680" s="2">
        <f t="shared" si="22"/>
        <v>6154294</v>
      </c>
      <c r="N680" s="352" t="s">
        <v>683</v>
      </c>
    </row>
    <row r="681" spans="1:14" ht="12.65" customHeight="1" x14ac:dyDescent="0.3">
      <c r="A681" s="403">
        <v>7020</v>
      </c>
      <c r="B681" s="352" t="s">
        <v>684</v>
      </c>
      <c r="C681" s="2">
        <f>P71</f>
        <v>34255647.740000002</v>
      </c>
      <c r="D681" s="2">
        <f>(D615/D612)*P76</f>
        <v>2592336.329596411</v>
      </c>
      <c r="E681" s="2">
        <f>(E623/E612)*SUM(C681:D681)</f>
        <v>14318866.504399354</v>
      </c>
      <c r="F681" s="2">
        <f>(F624/F612)*P64</f>
        <v>1177827.8580645029</v>
      </c>
      <c r="G681" s="2">
        <f>(G625/G612)*P77</f>
        <v>28.351233976894637</v>
      </c>
      <c r="H681" s="2">
        <f>(H628/H612)*P60</f>
        <v>0</v>
      </c>
      <c r="I681" s="2">
        <f>(I629/I612)*P78</f>
        <v>1120876.5754427451</v>
      </c>
      <c r="J681" s="2">
        <f>(J630/J612)*P79</f>
        <v>63570.884641139819</v>
      </c>
      <c r="K681" s="2">
        <f>(K644/K612)*P75</f>
        <v>3735354.2080126493</v>
      </c>
      <c r="L681" s="2">
        <f>(L647/L612)*P80</f>
        <v>279799.0968820565</v>
      </c>
      <c r="M681" s="2">
        <f t="shared" si="22"/>
        <v>23288660</v>
      </c>
      <c r="N681" s="352" t="s">
        <v>685</v>
      </c>
    </row>
    <row r="682" spans="1:14" ht="12.65" customHeight="1" x14ac:dyDescent="0.3">
      <c r="A682" s="403">
        <v>7030</v>
      </c>
      <c r="B682" s="352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2"/>
        <v>0</v>
      </c>
      <c r="N682" s="352" t="s">
        <v>687</v>
      </c>
    </row>
    <row r="683" spans="1:14" ht="12.65" customHeight="1" x14ac:dyDescent="0.3">
      <c r="A683" s="403">
        <v>7040</v>
      </c>
      <c r="B683" s="352" t="s">
        <v>107</v>
      </c>
      <c r="C683" s="2">
        <f>R71</f>
        <v>9439272.25</v>
      </c>
      <c r="D683" s="2">
        <f>(D615/D612)*R76</f>
        <v>1008066.0323585706</v>
      </c>
      <c r="E683" s="2">
        <f>(E623/E612)*SUM(C683:D683)</f>
        <v>4059761.9101454327</v>
      </c>
      <c r="F683" s="2">
        <f>(F624/F612)*R64</f>
        <v>72625.381150146364</v>
      </c>
      <c r="G683" s="2">
        <f>(G625/G612)*R77</f>
        <v>233897.68030938075</v>
      </c>
      <c r="H683" s="2">
        <f>(H628/H612)*R60</f>
        <v>0</v>
      </c>
      <c r="I683" s="2">
        <f>(I629/I612)*R78</f>
        <v>171720.45843324083</v>
      </c>
      <c r="J683" s="2">
        <f>(J630/J612)*R79</f>
        <v>18457.170784038673</v>
      </c>
      <c r="K683" s="2">
        <f>(K644/K612)*R75</f>
        <v>918262.10971723124</v>
      </c>
      <c r="L683" s="2">
        <f>(L647/L612)*R80</f>
        <v>213143.40865369182</v>
      </c>
      <c r="M683" s="2">
        <f t="shared" si="22"/>
        <v>6695934</v>
      </c>
      <c r="N683" s="352" t="s">
        <v>688</v>
      </c>
    </row>
    <row r="684" spans="1:14" ht="12.65" customHeight="1" x14ac:dyDescent="0.3">
      <c r="A684" s="403">
        <v>7050</v>
      </c>
      <c r="B684" s="352" t="s">
        <v>689</v>
      </c>
      <c r="C684" s="2">
        <f>S71</f>
        <v>3059897.0399999996</v>
      </c>
      <c r="D684" s="2">
        <f>(D615/D612)*S76</f>
        <v>426313.23462136753</v>
      </c>
      <c r="E684" s="2">
        <f>(E623/E612)*SUM(C684:D684)</f>
        <v>1354716.7040206417</v>
      </c>
      <c r="F684" s="2">
        <f>(F624/F612)*S64</f>
        <v>29579.096430636808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605.01556017454811</v>
      </c>
      <c r="K684" s="2">
        <f>(K644/K612)*S75</f>
        <v>0</v>
      </c>
      <c r="L684" s="2">
        <f>(L647/L612)*S80</f>
        <v>0</v>
      </c>
      <c r="M684" s="2">
        <f t="shared" si="22"/>
        <v>1811214</v>
      </c>
      <c r="N684" s="352" t="s">
        <v>690</v>
      </c>
    </row>
    <row r="685" spans="1:14" ht="12.65" customHeight="1" x14ac:dyDescent="0.3">
      <c r="A685" s="403">
        <v>7060</v>
      </c>
      <c r="B685" s="352" t="s">
        <v>691</v>
      </c>
      <c r="C685" s="2">
        <f>T71</f>
        <v>1238504.24</v>
      </c>
      <c r="D685" s="2">
        <f>(D615/D612)*T76</f>
        <v>12899.294854642369</v>
      </c>
      <c r="E685" s="2">
        <f>(E623/E612)*SUM(C685:D685)</f>
        <v>486286.58015247964</v>
      </c>
      <c r="F685" s="2">
        <f>(F624/F612)*T64</f>
        <v>27115.657683370744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59215.27028354357</v>
      </c>
      <c r="L685" s="2">
        <f>(L647/L612)*T80</f>
        <v>41407.414692952334</v>
      </c>
      <c r="M685" s="2">
        <f t="shared" si="22"/>
        <v>626924</v>
      </c>
      <c r="N685" s="352" t="s">
        <v>692</v>
      </c>
    </row>
    <row r="686" spans="1:14" ht="12.65" customHeight="1" x14ac:dyDescent="0.3">
      <c r="A686" s="403">
        <v>7070</v>
      </c>
      <c r="B686" s="352" t="s">
        <v>109</v>
      </c>
      <c r="C686" s="2">
        <f>U71</f>
        <v>10794104.33</v>
      </c>
      <c r="D686" s="2">
        <f>(D615/D612)*U76</f>
        <v>448546.9675723305</v>
      </c>
      <c r="E686" s="2">
        <f>(E623/E612)*SUM(C686:D686)</f>
        <v>4368814.9338481184</v>
      </c>
      <c r="F686" s="2">
        <f>(F624/F612)*U64</f>
        <v>223425.66440916582</v>
      </c>
      <c r="G686" s="2">
        <f>(G625/G612)*U77</f>
        <v>0</v>
      </c>
      <c r="H686" s="2">
        <f>(H628/H612)*U60</f>
        <v>0</v>
      </c>
      <c r="I686" s="2">
        <f>(I629/I612)*U78</f>
        <v>0</v>
      </c>
      <c r="J686" s="2">
        <f>(J630/J612)*U79</f>
        <v>4.577671325406417</v>
      </c>
      <c r="K686" s="2">
        <f>(K644/K612)*U75</f>
        <v>1607343.5932596626</v>
      </c>
      <c r="L686" s="2">
        <f>(L647/L612)*U80</f>
        <v>-12.898765920402901</v>
      </c>
      <c r="M686" s="2">
        <f t="shared" si="22"/>
        <v>6648123</v>
      </c>
      <c r="N686" s="352" t="s">
        <v>693</v>
      </c>
    </row>
    <row r="687" spans="1:14" ht="12.65" customHeight="1" x14ac:dyDescent="0.3">
      <c r="A687" s="403">
        <v>7110</v>
      </c>
      <c r="B687" s="352" t="s">
        <v>694</v>
      </c>
      <c r="C687" s="2">
        <f>V71</f>
        <v>6975.51</v>
      </c>
      <c r="D687" s="2">
        <f>(D615/D612)*V76</f>
        <v>13581.88104064298</v>
      </c>
      <c r="E687" s="2">
        <f>(E623/E612)*SUM(C687:D687)</f>
        <v>7988.4570464895496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96741.150005857329</v>
      </c>
      <c r="L687" s="2">
        <f>(L647/L612)*V80</f>
        <v>0</v>
      </c>
      <c r="M687" s="2">
        <f t="shared" si="22"/>
        <v>118311</v>
      </c>
      <c r="N687" s="352" t="s">
        <v>695</v>
      </c>
    </row>
    <row r="688" spans="1:14" ht="12.65" customHeight="1" x14ac:dyDescent="0.3">
      <c r="A688" s="403">
        <v>7120</v>
      </c>
      <c r="B688" s="352" t="s">
        <v>696</v>
      </c>
      <c r="C688" s="2">
        <f>W71</f>
        <v>3601030.06</v>
      </c>
      <c r="D688" s="2">
        <f>(D615/D612)*W76</f>
        <v>786044.07494753611</v>
      </c>
      <c r="E688" s="2">
        <f>(E623/E612)*SUM(C688:D688)</f>
        <v>1704786.0410645548</v>
      </c>
      <c r="F688" s="2">
        <f>(F624/F612)*W64</f>
        <v>13967.995157162604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1136521.1428118506</v>
      </c>
      <c r="L688" s="2">
        <f>(L647/L612)*W80</f>
        <v>33.944120843165528</v>
      </c>
      <c r="M688" s="2">
        <f t="shared" si="22"/>
        <v>3641353</v>
      </c>
      <c r="N688" s="352" t="s">
        <v>697</v>
      </c>
    </row>
    <row r="689" spans="1:14" ht="12.65" customHeight="1" x14ac:dyDescent="0.3">
      <c r="A689" s="403">
        <v>7130</v>
      </c>
      <c r="B689" s="352" t="s">
        <v>698</v>
      </c>
      <c r="C689" s="2">
        <f>X71</f>
        <v>2145977.02</v>
      </c>
      <c r="D689" s="2">
        <f>(D615/D612)*X76</f>
        <v>135949.85543369997</v>
      </c>
      <c r="E689" s="2">
        <f>(E623/E612)*SUM(C689:D689)</f>
        <v>886740.67597354355</v>
      </c>
      <c r="F689" s="2">
        <f>(F624/F612)*X64</f>
        <v>25391.43023190344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11406.79399769189</v>
      </c>
      <c r="K689" s="2">
        <f>(K644/K612)*X75</f>
        <v>1396863.6292041882</v>
      </c>
      <c r="L689" s="2">
        <f>(L647/L612)*X80</f>
        <v>0</v>
      </c>
      <c r="M689" s="2">
        <f t="shared" si="22"/>
        <v>2456352</v>
      </c>
      <c r="N689" s="352" t="s">
        <v>699</v>
      </c>
    </row>
    <row r="690" spans="1:14" ht="12.65" customHeight="1" x14ac:dyDescent="0.3">
      <c r="A690" s="403">
        <v>7140</v>
      </c>
      <c r="B690" s="352" t="s">
        <v>1250</v>
      </c>
      <c r="C690" s="2">
        <f>Y71</f>
        <v>6674331.0099999998</v>
      </c>
      <c r="D690" s="2">
        <f>(D615/D612)*Y76</f>
        <v>751745.55915625009</v>
      </c>
      <c r="E690" s="2">
        <f>(E623/E612)*SUM(C690:D690)</f>
        <v>2885720.9350818344</v>
      </c>
      <c r="F690" s="2">
        <f>(F624/F612)*Y64</f>
        <v>142308.7821093571</v>
      </c>
      <c r="G690" s="2">
        <f>(G625/G612)*Y77</f>
        <v>1871.181442475046</v>
      </c>
      <c r="H690" s="2">
        <f>(H628/H612)*Y60</f>
        <v>0</v>
      </c>
      <c r="I690" s="2">
        <f>(I629/I612)*Y78</f>
        <v>305042.73544610268</v>
      </c>
      <c r="J690" s="2">
        <f>(J630/J612)*Y79</f>
        <v>33431.115162053517</v>
      </c>
      <c r="K690" s="2">
        <f>(K644/K612)*Y75</f>
        <v>1068639.3921614208</v>
      </c>
      <c r="L690" s="2">
        <f>(L647/L612)*Y80</f>
        <v>26549.818418992454</v>
      </c>
      <c r="M690" s="2">
        <f t="shared" si="22"/>
        <v>5215310</v>
      </c>
      <c r="N690" s="352" t="s">
        <v>700</v>
      </c>
    </row>
    <row r="691" spans="1:14" ht="12.65" customHeight="1" x14ac:dyDescent="0.3">
      <c r="A691" s="403">
        <v>7150</v>
      </c>
      <c r="B691" s="352" t="s">
        <v>701</v>
      </c>
      <c r="C691" s="2">
        <f>Z71</f>
        <v>2555912.4800000004</v>
      </c>
      <c r="D691" s="2">
        <f>(D615/D612)*Z76</f>
        <v>0</v>
      </c>
      <c r="E691" s="2">
        <f>(E623/E612)*SUM(C691:D691)</f>
        <v>993209.54787986423</v>
      </c>
      <c r="F691" s="2">
        <f>(F624/F612)*Z64</f>
        <v>74669.68002091581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245330.59417599911</v>
      </c>
      <c r="L691" s="2">
        <f>(L647/L612)*Z80</f>
        <v>11305.810759384198</v>
      </c>
      <c r="M691" s="2">
        <f t="shared" si="22"/>
        <v>1324516</v>
      </c>
      <c r="N691" s="352" t="s">
        <v>702</v>
      </c>
    </row>
    <row r="692" spans="1:14" ht="12.65" customHeight="1" x14ac:dyDescent="0.3">
      <c r="A692" s="403">
        <v>7160</v>
      </c>
      <c r="B692" s="352" t="s">
        <v>703</v>
      </c>
      <c r="C692" s="2">
        <f>AA71</f>
        <v>1003162.4400000001</v>
      </c>
      <c r="D692" s="2">
        <f>(D615/D612)*AA76</f>
        <v>288117.61303351575</v>
      </c>
      <c r="E692" s="2">
        <f>(E623/E612)*SUM(C692:D692)</f>
        <v>501782.31363372231</v>
      </c>
      <c r="F692" s="2">
        <f>(F624/F612)*AA64</f>
        <v>21244.32241047873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7647.3814217018707</v>
      </c>
      <c r="K692" s="2">
        <f>(K644/K612)*AA75</f>
        <v>164179.89051446493</v>
      </c>
      <c r="L692" s="2">
        <f>(L647/L612)*AA80</f>
        <v>38.18713594856122</v>
      </c>
      <c r="M692" s="2">
        <f t="shared" si="22"/>
        <v>983010</v>
      </c>
      <c r="N692" s="352" t="s">
        <v>704</v>
      </c>
    </row>
    <row r="693" spans="1:14" ht="12.65" customHeight="1" x14ac:dyDescent="0.3">
      <c r="A693" s="403">
        <v>7170</v>
      </c>
      <c r="B693" s="352" t="s">
        <v>115</v>
      </c>
      <c r="C693" s="2">
        <f>AB71</f>
        <v>26042741.330000002</v>
      </c>
      <c r="D693" s="2">
        <f>(D615/D612)*AB76</f>
        <v>721942.17581137945</v>
      </c>
      <c r="E693" s="2">
        <f>(E623/E612)*SUM(C693:D693)</f>
        <v>10400567.081997493</v>
      </c>
      <c r="F693" s="2">
        <f>(F624/F612)*AB64</f>
        <v>789038.69374069048</v>
      </c>
      <c r="G693" s="2">
        <f>(G625/G612)*AB77</f>
        <v>0</v>
      </c>
      <c r="H693" s="2">
        <f>(H628/H612)*AB60</f>
        <v>0</v>
      </c>
      <c r="I693" s="2">
        <f>(I629/I612)*AB78</f>
        <v>0</v>
      </c>
      <c r="J693" s="2">
        <f>(J630/J612)*AB79</f>
        <v>1893.6300382764546</v>
      </c>
      <c r="K693" s="2">
        <f>(K644/K612)*AB75</f>
        <v>1439902.857361983</v>
      </c>
      <c r="L693" s="2">
        <f>(L647/L612)*AB80</f>
        <v>0</v>
      </c>
      <c r="M693" s="2">
        <f t="shared" si="22"/>
        <v>13353344</v>
      </c>
      <c r="N693" s="352" t="s">
        <v>705</v>
      </c>
    </row>
    <row r="694" spans="1:14" ht="12.65" customHeight="1" x14ac:dyDescent="0.3">
      <c r="A694" s="403">
        <v>7180</v>
      </c>
      <c r="B694" s="352" t="s">
        <v>706</v>
      </c>
      <c r="C694" s="2">
        <f>AC71</f>
        <v>4324176.1899999985</v>
      </c>
      <c r="D694" s="2">
        <f>(D615/D612)*AC76</f>
        <v>0</v>
      </c>
      <c r="E694" s="2">
        <f>(E623/E612)*SUM(C694:D694)</f>
        <v>1680344.3436462157</v>
      </c>
      <c r="F694" s="2">
        <f>(F624/F612)*AC64</f>
        <v>31948.123983131838</v>
      </c>
      <c r="G694" s="2">
        <f>(G625/G612)*AC77</f>
        <v>0</v>
      </c>
      <c r="H694" s="2">
        <f>(H628/H612)*AC60</f>
        <v>0</v>
      </c>
      <c r="I694" s="2">
        <f>(I629/I612)*AC78</f>
        <v>0</v>
      </c>
      <c r="J694" s="2">
        <f>(J630/J612)*AC79</f>
        <v>0</v>
      </c>
      <c r="K694" s="2">
        <f>(K644/K612)*AC75</f>
        <v>684498.21601586032</v>
      </c>
      <c r="L694" s="2">
        <f>(L647/L612)*AC80</f>
        <v>0</v>
      </c>
      <c r="M694" s="2">
        <f t="shared" si="22"/>
        <v>2396791</v>
      </c>
      <c r="N694" s="352" t="s">
        <v>707</v>
      </c>
    </row>
    <row r="695" spans="1:14" ht="12.65" customHeight="1" x14ac:dyDescent="0.3">
      <c r="A695" s="403">
        <v>7190</v>
      </c>
      <c r="B695" s="352" t="s">
        <v>117</v>
      </c>
      <c r="C695" s="2">
        <f>AD71</f>
        <v>2697085.36</v>
      </c>
      <c r="D695" s="2">
        <f>(D615/D612)*AD76</f>
        <v>329755.37037955306</v>
      </c>
      <c r="E695" s="2">
        <f>(E623/E612)*SUM(C695:D695)</f>
        <v>1176208.9417571267</v>
      </c>
      <c r="F695" s="2">
        <f>(F624/F612)*AD64</f>
        <v>1395.4461383877208</v>
      </c>
      <c r="G695" s="2">
        <f>(G625/G612)*AD77</f>
        <v>0</v>
      </c>
      <c r="H695" s="2">
        <f>(H628/H612)*AD60</f>
        <v>0</v>
      </c>
      <c r="I695" s="2">
        <f>(I629/I612)*AD78</f>
        <v>61373.920012882023</v>
      </c>
      <c r="J695" s="2">
        <f>(J630/J612)*AD79</f>
        <v>0</v>
      </c>
      <c r="K695" s="2">
        <f>(K644/K612)*AD75</f>
        <v>55409.996324184394</v>
      </c>
      <c r="L695" s="2">
        <f>(L647/L612)*AD80</f>
        <v>0</v>
      </c>
      <c r="M695" s="2">
        <f t="shared" si="22"/>
        <v>1624144</v>
      </c>
      <c r="N695" s="352" t="s">
        <v>708</v>
      </c>
    </row>
    <row r="696" spans="1:14" ht="12.65" customHeight="1" x14ac:dyDescent="0.3">
      <c r="A696" s="403">
        <v>7200</v>
      </c>
      <c r="B696" s="352" t="s">
        <v>709</v>
      </c>
      <c r="C696" s="2">
        <f>AE71</f>
        <v>4157882.0000000005</v>
      </c>
      <c r="D696" s="2">
        <f>(D615/D612)*AE76</f>
        <v>504744.40347018046</v>
      </c>
      <c r="E696" s="2">
        <f>(E623/E612)*SUM(C696:D696)</f>
        <v>1811863.7075254372</v>
      </c>
      <c r="F696" s="2">
        <f>(F624/F612)*AE64</f>
        <v>2859.2121522232751</v>
      </c>
      <c r="G696" s="2">
        <f>(G625/G612)*AE77</f>
        <v>0</v>
      </c>
      <c r="H696" s="2">
        <f>(H628/H612)*AE60</f>
        <v>0</v>
      </c>
      <c r="I696" s="2">
        <f>(I629/I612)*AE78</f>
        <v>857523.67012970394</v>
      </c>
      <c r="J696" s="2">
        <f>(J630/J612)*AE79</f>
        <v>3689.9845608880228</v>
      </c>
      <c r="K696" s="2">
        <f>(K644/K612)*AE75</f>
        <v>195231.11950980843</v>
      </c>
      <c r="L696" s="2">
        <f>(L647/L612)*AE80</f>
        <v>18.032814197931685</v>
      </c>
      <c r="M696" s="2">
        <f t="shared" si="22"/>
        <v>3375930</v>
      </c>
      <c r="N696" s="352" t="s">
        <v>710</v>
      </c>
    </row>
    <row r="697" spans="1:14" ht="12.65" customHeight="1" x14ac:dyDescent="0.3">
      <c r="A697" s="403">
        <v>7220</v>
      </c>
      <c r="B697" s="35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2"/>
        <v>0</v>
      </c>
      <c r="N697" s="352" t="s">
        <v>712</v>
      </c>
    </row>
    <row r="698" spans="1:14" ht="12.65" customHeight="1" x14ac:dyDescent="0.3">
      <c r="A698" s="403">
        <v>7230</v>
      </c>
      <c r="B698" s="352" t="s">
        <v>713</v>
      </c>
      <c r="C698" s="2">
        <f>AG71</f>
        <v>41124727.059999995</v>
      </c>
      <c r="D698" s="2">
        <f>(D615/D612)*AG76</f>
        <v>2219698.994139377</v>
      </c>
      <c r="E698" s="2">
        <f>(E623/E612)*SUM(C698:D698)</f>
        <v>16843338.002068039</v>
      </c>
      <c r="F698" s="2">
        <f>(F624/F612)*AG64</f>
        <v>279854.63049194368</v>
      </c>
      <c r="G698" s="2">
        <f>(G625/G612)*AG77</f>
        <v>512165.04179260164</v>
      </c>
      <c r="H698" s="2">
        <f>(H628/H612)*AG60</f>
        <v>0</v>
      </c>
      <c r="I698" s="2">
        <f>(I629/I612)*AG78</f>
        <v>1074960.1481071617</v>
      </c>
      <c r="J698" s="2">
        <f>(J630/J612)*AG79</f>
        <v>162009.1288226794</v>
      </c>
      <c r="K698" s="2">
        <f>(K644/K612)*AG75</f>
        <v>5002666.9661238939</v>
      </c>
      <c r="L698" s="2">
        <f>(L647/L612)*AG80</f>
        <v>1147841.6613871693</v>
      </c>
      <c r="M698" s="2">
        <f t="shared" si="22"/>
        <v>27242535</v>
      </c>
      <c r="N698" s="352" t="s">
        <v>714</v>
      </c>
    </row>
    <row r="699" spans="1:14" ht="12.65" customHeight="1" x14ac:dyDescent="0.3">
      <c r="A699" s="403">
        <v>7240</v>
      </c>
      <c r="B699" s="352" t="s">
        <v>119</v>
      </c>
      <c r="C699" s="2">
        <f>AH71</f>
        <v>19726.03</v>
      </c>
      <c r="D699" s="2">
        <f>(D615/D612)*AH76</f>
        <v>0</v>
      </c>
      <c r="E699" s="2">
        <f>(E623/E612)*SUM(C699:D699)</f>
        <v>7665.3960145633127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2"/>
        <v>7665</v>
      </c>
      <c r="N699" s="352" t="s">
        <v>715</v>
      </c>
    </row>
    <row r="700" spans="1:14" ht="12.65" customHeight="1" x14ac:dyDescent="0.3">
      <c r="A700" s="403">
        <v>7250</v>
      </c>
      <c r="B700" s="35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2"/>
        <v>0</v>
      </c>
      <c r="N700" s="352" t="s">
        <v>717</v>
      </c>
    </row>
    <row r="701" spans="1:14" ht="12.65" customHeight="1" x14ac:dyDescent="0.3">
      <c r="A701" s="403">
        <v>7260</v>
      </c>
      <c r="B701" s="352" t="s">
        <v>121</v>
      </c>
      <c r="C701" s="2">
        <f>AJ71</f>
        <v>17716419.59</v>
      </c>
      <c r="D701" s="2">
        <f>(D615/D612)*AJ76</f>
        <v>1836282.8451755599</v>
      </c>
      <c r="E701" s="2">
        <f>(E623/E612)*SUM(C701:D701)</f>
        <v>7598042.146368891</v>
      </c>
      <c r="F701" s="2">
        <f>(F624/F612)*AJ64</f>
        <v>81996.087445750352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360977.69674697536</v>
      </c>
      <c r="L701" s="2">
        <f>(L647/L612)*AJ80</f>
        <v>99289.990308494554</v>
      </c>
      <c r="M701" s="2">
        <f t="shared" si="22"/>
        <v>9976589</v>
      </c>
      <c r="N701" s="352" t="s">
        <v>718</v>
      </c>
    </row>
    <row r="702" spans="1:14" ht="12.65" customHeight="1" x14ac:dyDescent="0.3">
      <c r="A702" s="403">
        <v>7310</v>
      </c>
      <c r="B702" s="352" t="s">
        <v>719</v>
      </c>
      <c r="C702" s="2">
        <f>AK71</f>
        <v>1837813.1299999997</v>
      </c>
      <c r="D702" s="2">
        <f>(D615/D612)*AK76</f>
        <v>397538.77074885438</v>
      </c>
      <c r="E702" s="2">
        <f>(E623/E612)*SUM(C702:D702)</f>
        <v>868641.96957759839</v>
      </c>
      <c r="F702" s="2">
        <f>(F624/F612)*AK64</f>
        <v>1687.784687915703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1868.0713733762686</v>
      </c>
      <c r="K702" s="2">
        <f>(K644/K612)*AK75</f>
        <v>75870.267472804626</v>
      </c>
      <c r="L702" s="2">
        <f>(L647/L612)*AK80</f>
        <v>0</v>
      </c>
      <c r="M702" s="2">
        <f t="shared" si="22"/>
        <v>1345607</v>
      </c>
      <c r="N702" s="352" t="s">
        <v>720</v>
      </c>
    </row>
    <row r="703" spans="1:14" ht="12.65" customHeight="1" x14ac:dyDescent="0.3">
      <c r="A703" s="403">
        <v>7320</v>
      </c>
      <c r="B703" s="352" t="s">
        <v>721</v>
      </c>
      <c r="C703" s="2">
        <f>AL71</f>
        <v>0</v>
      </c>
      <c r="D703" s="2">
        <f>(D615/D612)*AL76</f>
        <v>61703.487126063766</v>
      </c>
      <c r="E703" s="2">
        <f>(E623/E612)*SUM(C703:D703)</f>
        <v>23977.539540434031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2"/>
        <v>85681</v>
      </c>
      <c r="N703" s="352" t="s">
        <v>722</v>
      </c>
    </row>
    <row r="704" spans="1:14" ht="12.65" customHeight="1" x14ac:dyDescent="0.3">
      <c r="A704" s="403">
        <v>7330</v>
      </c>
      <c r="B704" s="352" t="s">
        <v>723</v>
      </c>
      <c r="C704" s="2">
        <f>AM71</f>
        <v>142222.36000000002</v>
      </c>
      <c r="D704" s="2">
        <f>(D615/D612)*AM76</f>
        <v>36583.883464667822</v>
      </c>
      <c r="E704" s="2">
        <f>(E623/E612)*SUM(C704:D704)</f>
        <v>69482.844040747295</v>
      </c>
      <c r="F704" s="2">
        <f>(F624/F612)*AM64</f>
        <v>7.5452918879297837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2"/>
        <v>106074</v>
      </c>
      <c r="N704" s="352" t="s">
        <v>724</v>
      </c>
    </row>
    <row r="705" spans="1:83" ht="12.65" customHeight="1" x14ac:dyDescent="0.3">
      <c r="A705" s="403">
        <v>7340</v>
      </c>
      <c r="B705" s="35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2"/>
        <v>0</v>
      </c>
      <c r="N705" s="352" t="s">
        <v>726</v>
      </c>
    </row>
    <row r="706" spans="1:83" ht="12.65" customHeight="1" x14ac:dyDescent="0.3">
      <c r="A706" s="403">
        <v>7350</v>
      </c>
      <c r="B706" s="35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2"/>
        <v>0</v>
      </c>
      <c r="N706" s="352" t="s">
        <v>728</v>
      </c>
    </row>
    <row r="707" spans="1:83" ht="12.65" customHeight="1" x14ac:dyDescent="0.3">
      <c r="A707" s="403">
        <v>7380</v>
      </c>
      <c r="B707" s="352" t="s">
        <v>729</v>
      </c>
      <c r="C707" s="2">
        <f>AP71</f>
        <v>21320355.309999999</v>
      </c>
      <c r="D707" s="2">
        <f>(D615/D612)*AP76</f>
        <v>0</v>
      </c>
      <c r="E707" s="2">
        <f>(E623/E612)*SUM(C707:D707)</f>
        <v>8284939.575897824</v>
      </c>
      <c r="F707" s="2">
        <f>(F624/F612)*AP64</f>
        <v>93299.897179501539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439428.86314607342</v>
      </c>
      <c r="L707" s="2">
        <f>(L647/L612)*AP80</f>
        <v>84593.28916733127</v>
      </c>
      <c r="M707" s="2">
        <f t="shared" si="22"/>
        <v>8902262</v>
      </c>
      <c r="N707" s="352" t="s">
        <v>730</v>
      </c>
    </row>
    <row r="708" spans="1:83" ht="12.65" customHeight="1" x14ac:dyDescent="0.3">
      <c r="A708" s="403">
        <v>7390</v>
      </c>
      <c r="B708" s="35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2"/>
        <v>0</v>
      </c>
      <c r="N708" s="352" t="s">
        <v>732</v>
      </c>
    </row>
    <row r="709" spans="1:83" ht="12.65" customHeight="1" x14ac:dyDescent="0.3">
      <c r="A709" s="403">
        <v>7400</v>
      </c>
      <c r="B709" s="352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2"/>
        <v>0</v>
      </c>
      <c r="N709" s="352" t="s">
        <v>734</v>
      </c>
    </row>
    <row r="710" spans="1:83" ht="12.65" customHeight="1" x14ac:dyDescent="0.3">
      <c r="A710" s="403">
        <v>7410</v>
      </c>
      <c r="B710" s="35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2"/>
        <v>0</v>
      </c>
      <c r="N710" s="352" t="s">
        <v>735</v>
      </c>
    </row>
    <row r="711" spans="1:83" ht="12.65" customHeight="1" x14ac:dyDescent="0.3">
      <c r="A711" s="403">
        <v>7420</v>
      </c>
      <c r="B711" s="35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2"/>
        <v>0</v>
      </c>
      <c r="N711" s="352" t="s">
        <v>737</v>
      </c>
    </row>
    <row r="712" spans="1:83" ht="12.65" customHeight="1" x14ac:dyDescent="0.3">
      <c r="A712" s="403">
        <v>7430</v>
      </c>
      <c r="B712" s="35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2"/>
        <v>0</v>
      </c>
      <c r="N712" s="352" t="s">
        <v>739</v>
      </c>
    </row>
    <row r="713" spans="1:83" ht="12.65" customHeight="1" x14ac:dyDescent="0.3">
      <c r="A713" s="403">
        <v>7490</v>
      </c>
      <c r="B713" s="352" t="s">
        <v>740</v>
      </c>
      <c r="C713" s="2">
        <f>AV71</f>
        <v>22509685.530000005</v>
      </c>
      <c r="D713" s="2">
        <f>(D615/D612)*AV76</f>
        <v>1465347.6550177929</v>
      </c>
      <c r="E713" s="2">
        <f>(E623/E612)*SUM(C713:D713)</f>
        <v>9316528.6591097452</v>
      </c>
      <c r="F713" s="2">
        <f>(F624/F612)*AV64</f>
        <v>37350.233482335803</v>
      </c>
      <c r="G713" s="2">
        <f>(G625/G612)*AV77</f>
        <v>13495.187373001847</v>
      </c>
      <c r="H713" s="2">
        <f>(H628/H612)*AV60</f>
        <v>0</v>
      </c>
      <c r="I713" s="2">
        <f>(I629/I612)*AV78</f>
        <v>0</v>
      </c>
      <c r="J713" s="2">
        <f>(J630/J612)*AV79</f>
        <v>462.7262764764987</v>
      </c>
      <c r="K713" s="2">
        <f>(K644/K612)*AV75</f>
        <v>733111.70864800736</v>
      </c>
      <c r="L713" s="2">
        <f>(L647/L612)*AV80</f>
        <v>179191.86253409192</v>
      </c>
      <c r="M713" s="2">
        <f t="shared" si="22"/>
        <v>11745488</v>
      </c>
      <c r="N713" s="354" t="s">
        <v>741</v>
      </c>
    </row>
    <row r="715" spans="1:83" ht="12.65" customHeight="1" x14ac:dyDescent="0.3">
      <c r="C715" s="2">
        <f>SUM(C614:C647)+SUM(C668:C713)</f>
        <v>542712638.71000004</v>
      </c>
      <c r="D715" s="2">
        <f>SUM(D616:D647)+SUM(D668:D713)</f>
        <v>35459238.479999997</v>
      </c>
      <c r="E715" s="2">
        <f>SUM(E624:E647)+SUM(E668:E713)</f>
        <v>151876258.49084866</v>
      </c>
      <c r="F715" s="2">
        <f>SUM(F625:F648)+SUM(F668:F713)</f>
        <v>3671052.3773717452</v>
      </c>
      <c r="G715" s="2">
        <f>SUM(G626:G647)+SUM(G668:G713)</f>
        <v>9133633.5379963759</v>
      </c>
      <c r="H715" s="2">
        <f>SUM(H629:H647)+SUM(H668:H713)</f>
        <v>0</v>
      </c>
      <c r="I715" s="2">
        <f>SUM(I630:I647)+SUM(I668:I713)</f>
        <v>9141948.75243566</v>
      </c>
      <c r="J715" s="2">
        <f>SUM(J631:J647)+SUM(J668:J713)</f>
        <v>935704.24788624514</v>
      </c>
      <c r="K715" s="2">
        <f>SUM(K668:K713)</f>
        <v>23891662.292923581</v>
      </c>
      <c r="L715" s="2">
        <f>SUM(L668:L713)</f>
        <v>6223720.3233285323</v>
      </c>
      <c r="M715" s="2">
        <f>SUM(M668:M713)</f>
        <v>216756296</v>
      </c>
      <c r="N715" s="352" t="s">
        <v>742</v>
      </c>
    </row>
    <row r="716" spans="1:83" ht="12.65" customHeight="1" x14ac:dyDescent="0.3">
      <c r="C716" s="2">
        <f>CE71</f>
        <v>542712638.70999992</v>
      </c>
      <c r="D716" s="2">
        <f>D615</f>
        <v>35459238.479999997</v>
      </c>
      <c r="E716" s="2">
        <f>E623</f>
        <v>151876258.49084863</v>
      </c>
      <c r="F716" s="2">
        <f>F624</f>
        <v>3671052.3773717456</v>
      </c>
      <c r="G716" s="2">
        <f>G625</f>
        <v>9133633.5379963759</v>
      </c>
      <c r="H716" s="2">
        <f>H628</f>
        <v>0</v>
      </c>
      <c r="I716" s="2">
        <f>I629</f>
        <v>9141948.7524356581</v>
      </c>
      <c r="J716" s="2">
        <f>J630</f>
        <v>935704.24788624502</v>
      </c>
      <c r="K716" s="2">
        <f>K644</f>
        <v>23891662.292923581</v>
      </c>
      <c r="L716" s="2">
        <f>L647</f>
        <v>6223720.3233285341</v>
      </c>
      <c r="M716" s="2">
        <f>C648</f>
        <v>216756295.55999997</v>
      </c>
      <c r="N716" s="352" t="s">
        <v>743</v>
      </c>
    </row>
    <row r="717" spans="1:83" ht="12.65" customHeight="1" x14ac:dyDescent="0.3">
      <c r="O717" s="352"/>
    </row>
    <row r="718" spans="1:83" ht="12.65" customHeight="1" x14ac:dyDescent="0.3">
      <c r="O718" s="352"/>
    </row>
    <row r="719" spans="1:83" ht="12.65" customHeight="1" x14ac:dyDescent="0.3">
      <c r="O719" s="352"/>
    </row>
    <row r="720" spans="1:83" s="406" customFormat="1" ht="12.65" customHeight="1" x14ac:dyDescent="0.3">
      <c r="A720" s="406" t="s">
        <v>744</v>
      </c>
      <c r="B720" s="407"/>
      <c r="C720" s="407"/>
      <c r="D720" s="407"/>
      <c r="E720" s="407"/>
      <c r="F720" s="407"/>
      <c r="G720" s="407"/>
      <c r="H720" s="407"/>
      <c r="I720" s="407"/>
      <c r="J720" s="407"/>
      <c r="K720" s="407"/>
      <c r="L720" s="407"/>
      <c r="M720" s="407"/>
      <c r="N720" s="407"/>
      <c r="O720" s="407"/>
      <c r="P720" s="407"/>
      <c r="Q720" s="407"/>
      <c r="R720" s="407"/>
      <c r="S720" s="407"/>
      <c r="T720" s="407"/>
      <c r="U720" s="407"/>
      <c r="V720" s="407"/>
      <c r="W720" s="407"/>
      <c r="X720" s="407"/>
      <c r="Y720" s="407"/>
      <c r="Z720" s="407"/>
      <c r="AA720" s="407"/>
      <c r="AB720" s="407"/>
      <c r="AC720" s="407"/>
      <c r="AD720" s="407"/>
      <c r="AE720" s="407"/>
      <c r="AF720" s="407"/>
      <c r="AG720" s="407"/>
      <c r="AH720" s="407"/>
      <c r="AI720" s="407"/>
      <c r="AJ720" s="407"/>
      <c r="AK720" s="407"/>
      <c r="AL720" s="407"/>
      <c r="AM720" s="407"/>
      <c r="AN720" s="407"/>
      <c r="AO720" s="407"/>
      <c r="AP720" s="407"/>
      <c r="AQ720" s="407"/>
      <c r="AR720" s="407"/>
      <c r="AS720" s="407"/>
      <c r="AT720" s="407"/>
      <c r="AU720" s="407"/>
      <c r="AV720" s="407"/>
      <c r="AW720" s="407"/>
      <c r="AX720" s="407"/>
      <c r="AY720" s="407"/>
      <c r="AZ720" s="407"/>
      <c r="BA720" s="407"/>
      <c r="BB720" s="407"/>
      <c r="BC720" s="407"/>
      <c r="BD720" s="407"/>
      <c r="BE720" s="407"/>
      <c r="BF720" s="407"/>
      <c r="BG720" s="407"/>
      <c r="BH720" s="407"/>
      <c r="BI720" s="407"/>
      <c r="BJ720" s="407"/>
      <c r="BK720" s="407"/>
      <c r="BL720" s="407"/>
      <c r="BM720" s="407"/>
      <c r="BN720" s="407"/>
      <c r="BO720" s="407"/>
      <c r="BP720" s="407"/>
      <c r="BQ720" s="407"/>
      <c r="BR720" s="407"/>
      <c r="BS720" s="407"/>
      <c r="BT720" s="407"/>
      <c r="BU720" s="407"/>
      <c r="BV720" s="407"/>
      <c r="BW720" s="407"/>
      <c r="BX720" s="407"/>
      <c r="BY720" s="407"/>
      <c r="BZ720" s="407"/>
      <c r="CA720" s="407"/>
      <c r="CB720" s="407"/>
      <c r="CC720" s="407"/>
      <c r="CD720" s="407"/>
      <c r="CE720" s="407"/>
    </row>
    <row r="721" spans="1:84" s="408" customFormat="1" ht="12.65" customHeight="1" x14ac:dyDescent="0.3">
      <c r="A721" s="408" t="s">
        <v>745</v>
      </c>
      <c r="B721" s="408" t="s">
        <v>746</v>
      </c>
      <c r="C721" s="408" t="s">
        <v>747</v>
      </c>
      <c r="D721" s="408" t="s">
        <v>748</v>
      </c>
      <c r="E721" s="408" t="s">
        <v>749</v>
      </c>
      <c r="F721" s="408" t="s">
        <v>750</v>
      </c>
      <c r="G721" s="408" t="s">
        <v>751</v>
      </c>
      <c r="H721" s="408" t="s">
        <v>752</v>
      </c>
      <c r="I721" s="408" t="s">
        <v>753</v>
      </c>
      <c r="J721" s="408" t="s">
        <v>754</v>
      </c>
      <c r="K721" s="408" t="s">
        <v>755</v>
      </c>
      <c r="L721" s="408" t="s">
        <v>756</v>
      </c>
      <c r="M721" s="408" t="s">
        <v>757</v>
      </c>
      <c r="N721" s="408" t="s">
        <v>758</v>
      </c>
      <c r="O721" s="408" t="s">
        <v>759</v>
      </c>
      <c r="P721" s="408" t="s">
        <v>760</v>
      </c>
      <c r="Q721" s="408" t="s">
        <v>761</v>
      </c>
      <c r="R721" s="408" t="s">
        <v>762</v>
      </c>
      <c r="S721" s="408" t="s">
        <v>763</v>
      </c>
      <c r="T721" s="408" t="s">
        <v>764</v>
      </c>
      <c r="U721" s="408" t="s">
        <v>765</v>
      </c>
      <c r="V721" s="408" t="s">
        <v>766</v>
      </c>
      <c r="W721" s="408" t="s">
        <v>767</v>
      </c>
      <c r="X721" s="408" t="s">
        <v>768</v>
      </c>
      <c r="Y721" s="408" t="s">
        <v>769</v>
      </c>
      <c r="Z721" s="408" t="s">
        <v>770</v>
      </c>
      <c r="AA721" s="408" t="s">
        <v>771</v>
      </c>
      <c r="AB721" s="408" t="s">
        <v>772</v>
      </c>
      <c r="AC721" s="408" t="s">
        <v>773</v>
      </c>
      <c r="AD721" s="408" t="s">
        <v>774</v>
      </c>
      <c r="AE721" s="408" t="s">
        <v>775</v>
      </c>
      <c r="AF721" s="408" t="s">
        <v>776</v>
      </c>
      <c r="AG721" s="408" t="s">
        <v>777</v>
      </c>
      <c r="AH721" s="408" t="s">
        <v>778</v>
      </c>
      <c r="AI721" s="408" t="s">
        <v>779</v>
      </c>
      <c r="AJ721" s="408" t="s">
        <v>780</v>
      </c>
      <c r="AK721" s="408" t="s">
        <v>781</v>
      </c>
      <c r="AL721" s="408" t="s">
        <v>782</v>
      </c>
      <c r="AM721" s="408" t="s">
        <v>783</v>
      </c>
      <c r="AN721" s="408" t="s">
        <v>784</v>
      </c>
      <c r="AO721" s="408" t="s">
        <v>785</v>
      </c>
      <c r="AP721" s="408" t="s">
        <v>786</v>
      </c>
      <c r="AQ721" s="408" t="s">
        <v>787</v>
      </c>
      <c r="AR721" s="408" t="s">
        <v>788</v>
      </c>
      <c r="AS721" s="408" t="s">
        <v>789</v>
      </c>
      <c r="AT721" s="408" t="s">
        <v>790</v>
      </c>
      <c r="AU721" s="408" t="s">
        <v>791</v>
      </c>
      <c r="AV721" s="408" t="s">
        <v>792</v>
      </c>
      <c r="AW721" s="408" t="s">
        <v>793</v>
      </c>
      <c r="AX721" s="408" t="s">
        <v>794</v>
      </c>
      <c r="AY721" s="408" t="s">
        <v>795</v>
      </c>
      <c r="AZ721" s="408" t="s">
        <v>796</v>
      </c>
      <c r="BA721" s="408" t="s">
        <v>797</v>
      </c>
      <c r="BB721" s="408" t="s">
        <v>798</v>
      </c>
      <c r="BC721" s="408" t="s">
        <v>799</v>
      </c>
      <c r="BD721" s="408" t="s">
        <v>800</v>
      </c>
      <c r="BE721" s="408" t="s">
        <v>801</v>
      </c>
      <c r="BF721" s="408" t="s">
        <v>802</v>
      </c>
      <c r="BG721" s="408" t="s">
        <v>803</v>
      </c>
      <c r="BH721" s="408" t="s">
        <v>804</v>
      </c>
      <c r="BI721" s="408" t="s">
        <v>805</v>
      </c>
      <c r="BJ721" s="408" t="s">
        <v>806</v>
      </c>
      <c r="BK721" s="408" t="s">
        <v>807</v>
      </c>
      <c r="BL721" s="408" t="s">
        <v>808</v>
      </c>
      <c r="BM721" s="408" t="s">
        <v>809</v>
      </c>
      <c r="BN721" s="408" t="s">
        <v>810</v>
      </c>
      <c r="BO721" s="408" t="s">
        <v>811</v>
      </c>
      <c r="BP721" s="408" t="s">
        <v>812</v>
      </c>
      <c r="BQ721" s="408" t="s">
        <v>813</v>
      </c>
      <c r="BR721" s="408" t="s">
        <v>814</v>
      </c>
      <c r="BS721" s="408" t="s">
        <v>815</v>
      </c>
      <c r="BT721" s="408" t="s">
        <v>816</v>
      </c>
      <c r="BU721" s="408" t="s">
        <v>817</v>
      </c>
      <c r="BV721" s="408" t="s">
        <v>818</v>
      </c>
      <c r="BW721" s="408" t="s">
        <v>819</v>
      </c>
      <c r="BX721" s="408" t="s">
        <v>820</v>
      </c>
      <c r="BY721" s="408" t="s">
        <v>821</v>
      </c>
      <c r="BZ721" s="408" t="s">
        <v>822</v>
      </c>
      <c r="CA721" s="408" t="s">
        <v>823</v>
      </c>
      <c r="CB721" s="408" t="s">
        <v>824</v>
      </c>
      <c r="CC721" s="408" t="s">
        <v>825</v>
      </c>
      <c r="CD721" s="408" t="s">
        <v>1256</v>
      </c>
    </row>
    <row r="722" spans="1:84" s="406" customFormat="1" ht="12.65" customHeight="1" x14ac:dyDescent="0.3">
      <c r="A722" s="409" t="str">
        <f>RIGHT(C83,3)&amp;"*"&amp;RIGHT(C82,4)&amp;"*"&amp;"A"</f>
        <v>081*2020*A</v>
      </c>
      <c r="B722" s="407">
        <f>ROUND(C165,0)</f>
        <v>13099688</v>
      </c>
      <c r="C722" s="407">
        <f>ROUND(C166,0)</f>
        <v>0</v>
      </c>
      <c r="D722" s="407">
        <f>ROUND(C167,0)</f>
        <v>0</v>
      </c>
      <c r="E722" s="407">
        <f>ROUND(C168,0)</f>
        <v>23099181</v>
      </c>
      <c r="F722" s="407">
        <f>ROUND(C169,0)</f>
        <v>0</v>
      </c>
      <c r="G722" s="407">
        <f>ROUND(C170,0)</f>
        <v>0</v>
      </c>
      <c r="H722" s="407">
        <f>ROUND(C171+C172,0)</f>
        <v>19199248</v>
      </c>
      <c r="I722" s="407">
        <f>ROUND(C175,0)</f>
        <v>6037375</v>
      </c>
      <c r="J722" s="407">
        <f>ROUND(C176,0)</f>
        <v>1727885</v>
      </c>
      <c r="K722" s="407">
        <f>ROUND(C179,0)</f>
        <v>6259619</v>
      </c>
      <c r="L722" s="407">
        <f>ROUND(C180,0)</f>
        <v>0</v>
      </c>
      <c r="M722" s="407">
        <f>ROUND(C183,0)</f>
        <v>170373</v>
      </c>
      <c r="N722" s="407">
        <f>ROUND(C184,0)</f>
        <v>6065922</v>
      </c>
      <c r="O722" s="407">
        <f>ROUND(C185,0)</f>
        <v>0</v>
      </c>
      <c r="P722" s="407">
        <f>ROUND(C188,0)</f>
        <v>0</v>
      </c>
      <c r="Q722" s="407">
        <f>ROUND(C189,0)</f>
        <v>13136963</v>
      </c>
      <c r="R722" s="407">
        <f>ROUND(B195,0)</f>
        <v>11820611</v>
      </c>
      <c r="S722" s="407">
        <f>ROUND(C195,0)</f>
        <v>0</v>
      </c>
      <c r="T722" s="407">
        <f>ROUND(D195,0)</f>
        <v>0</v>
      </c>
      <c r="U722" s="407">
        <f>ROUND(B196,0)</f>
        <v>4036565</v>
      </c>
      <c r="V722" s="407">
        <f>ROUND(C196,0)</f>
        <v>0</v>
      </c>
      <c r="W722" s="407">
        <f>ROUND(D196,0)</f>
        <v>0</v>
      </c>
      <c r="X722" s="407">
        <f>ROUND(B197,0)</f>
        <v>599857055</v>
      </c>
      <c r="Y722" s="407">
        <f>ROUND(C197,0)</f>
        <v>36844464</v>
      </c>
      <c r="Z722" s="407">
        <f>ROUND(D197,0)</f>
        <v>39392</v>
      </c>
      <c r="AA722" s="407">
        <f>ROUND(B198,0)</f>
        <v>0</v>
      </c>
      <c r="AB722" s="407">
        <f>ROUND(C198,0)</f>
        <v>0</v>
      </c>
      <c r="AC722" s="407">
        <f>ROUND(D198,0)</f>
        <v>0</v>
      </c>
      <c r="AD722" s="407">
        <f>ROUND(B199,0)</f>
        <v>11916408</v>
      </c>
      <c r="AE722" s="407">
        <f>ROUND(C199,0)</f>
        <v>1021228</v>
      </c>
      <c r="AF722" s="407">
        <f>ROUND(D199,0)</f>
        <v>48464</v>
      </c>
      <c r="AG722" s="407">
        <f>ROUND(B200,0)</f>
        <v>101001380</v>
      </c>
      <c r="AH722" s="407">
        <f>ROUND(C200,0)</f>
        <v>8507634</v>
      </c>
      <c r="AI722" s="407">
        <f>ROUND(D200,0)</f>
        <v>48448</v>
      </c>
      <c r="AJ722" s="407">
        <f>ROUND(B201,0)</f>
        <v>729392</v>
      </c>
      <c r="AK722" s="407">
        <f>ROUND(C201,0)</f>
        <v>0</v>
      </c>
      <c r="AL722" s="407">
        <f>ROUND(D201,0)</f>
        <v>0</v>
      </c>
      <c r="AM722" s="407">
        <f>ROUND(B202,0)</f>
        <v>10730160</v>
      </c>
      <c r="AN722" s="407">
        <f>ROUND(C202,0)</f>
        <v>0</v>
      </c>
      <c r="AO722" s="407">
        <f>ROUND(D202,0)</f>
        <v>0</v>
      </c>
      <c r="AP722" s="407">
        <f>ROUND(B203,0)</f>
        <v>0</v>
      </c>
      <c r="AQ722" s="407">
        <f>ROUND(C203,0)</f>
        <v>0</v>
      </c>
      <c r="AR722" s="407">
        <f>ROUND(D203,0)</f>
        <v>0</v>
      </c>
      <c r="AS722" s="407"/>
      <c r="AT722" s="407"/>
      <c r="AU722" s="407"/>
      <c r="AV722" s="407">
        <f>ROUND(B209,0)</f>
        <v>3724588</v>
      </c>
      <c r="AW722" s="407">
        <f>ROUND(C209,0)</f>
        <v>112564</v>
      </c>
      <c r="AX722" s="407">
        <f>ROUND(D209,0)</f>
        <v>0</v>
      </c>
      <c r="AY722" s="407">
        <f>ROUND(B210,0)</f>
        <v>204554172</v>
      </c>
      <c r="AZ722" s="407">
        <f>ROUND(C210,0)</f>
        <v>19829601</v>
      </c>
      <c r="BA722" s="407">
        <f>ROUND(D210,0)</f>
        <v>31738</v>
      </c>
      <c r="BB722" s="407">
        <f>ROUND(B211,0)</f>
        <v>0</v>
      </c>
      <c r="BC722" s="407">
        <f>ROUND(C211,0)</f>
        <v>0</v>
      </c>
      <c r="BD722" s="407">
        <f>ROUND(D211,0)</f>
        <v>0</v>
      </c>
      <c r="BE722" s="407">
        <f>ROUND(B212,0)</f>
        <v>9315032</v>
      </c>
      <c r="BF722" s="407">
        <f>ROUND(C212,0)</f>
        <v>511096</v>
      </c>
      <c r="BG722" s="407">
        <f>ROUND(D212,0)</f>
        <v>42770</v>
      </c>
      <c r="BH722" s="407">
        <f>ROUND(B213,0)</f>
        <v>76015697</v>
      </c>
      <c r="BI722" s="407">
        <f>ROUND(C213,0)</f>
        <v>6129975</v>
      </c>
      <c r="BJ722" s="407">
        <f>ROUND(D213,0)</f>
        <v>99319</v>
      </c>
      <c r="BK722" s="407">
        <f>ROUND(B214,0)</f>
        <v>726732</v>
      </c>
      <c r="BL722" s="407">
        <f>ROUND(C214,0)</f>
        <v>2455</v>
      </c>
      <c r="BM722" s="407">
        <f>ROUND(D214,0)</f>
        <v>0</v>
      </c>
      <c r="BN722" s="407">
        <f>ROUND(B215,0)</f>
        <v>8891234</v>
      </c>
      <c r="BO722" s="407">
        <f>ROUND(C215,0)</f>
        <v>603929</v>
      </c>
      <c r="BP722" s="407">
        <f>ROUND(D215,0)</f>
        <v>0</v>
      </c>
      <c r="BQ722" s="407">
        <f>ROUND(B216,0)</f>
        <v>0</v>
      </c>
      <c r="BR722" s="407">
        <f>ROUND(C216,0)</f>
        <v>0</v>
      </c>
      <c r="BS722" s="407">
        <f>ROUND(D216,0)</f>
        <v>0</v>
      </c>
      <c r="BT722" s="407">
        <f>ROUND(C223,0)</f>
        <v>735776643</v>
      </c>
      <c r="BU722" s="407">
        <f>ROUND(C224,0)</f>
        <v>376014327</v>
      </c>
      <c r="BV722" s="407">
        <f>ROUND(C225,0)</f>
        <v>21133208</v>
      </c>
      <c r="BW722" s="407">
        <f>ROUND(C226,0)</f>
        <v>83352142</v>
      </c>
      <c r="BX722" s="407">
        <f>ROUND(C227,0)</f>
        <v>0</v>
      </c>
      <c r="BY722" s="407">
        <f>ROUND(C228,0)</f>
        <v>309630651</v>
      </c>
      <c r="BZ722" s="407">
        <f>ROUND(C231,0)</f>
        <v>11639</v>
      </c>
      <c r="CA722" s="407">
        <f>ROUND(C233,0)</f>
        <v>15800526</v>
      </c>
      <c r="CB722" s="407">
        <f>ROUND(C234,0)</f>
        <v>30800643</v>
      </c>
      <c r="CC722" s="407">
        <f>ROUND(C238+C239,0)</f>
        <v>14223244</v>
      </c>
      <c r="CD722" s="407">
        <f>D221</f>
        <v>18895236.850000001</v>
      </c>
      <c r="CE722" s="407"/>
    </row>
    <row r="723" spans="1:84" ht="12.65" customHeight="1" x14ac:dyDescent="0.3">
      <c r="B723" s="410"/>
      <c r="C723" s="410"/>
      <c r="D723" s="410"/>
      <c r="E723" s="410"/>
      <c r="F723" s="410"/>
      <c r="G723" s="410"/>
      <c r="H723" s="410"/>
      <c r="I723" s="410"/>
      <c r="J723" s="410"/>
      <c r="K723" s="410"/>
      <c r="L723" s="410"/>
      <c r="M723" s="410"/>
      <c r="N723" s="410"/>
      <c r="O723" s="410"/>
      <c r="P723" s="410"/>
      <c r="Q723" s="410"/>
      <c r="R723" s="410"/>
      <c r="S723" s="410"/>
      <c r="T723" s="410"/>
      <c r="U723" s="410"/>
      <c r="V723" s="410"/>
      <c r="W723" s="410"/>
      <c r="X723" s="410"/>
      <c r="Y723" s="410"/>
      <c r="Z723" s="410"/>
      <c r="AA723" s="410"/>
      <c r="AB723" s="410"/>
      <c r="AC723" s="410"/>
      <c r="AD723" s="410"/>
      <c r="AE723" s="410"/>
      <c r="AF723" s="410"/>
      <c r="AG723" s="410"/>
      <c r="AH723" s="410"/>
      <c r="AI723" s="410"/>
      <c r="AJ723" s="410"/>
      <c r="AK723" s="410"/>
      <c r="AL723" s="410"/>
      <c r="AM723" s="410"/>
      <c r="AN723" s="410"/>
      <c r="AO723" s="410"/>
      <c r="AP723" s="410"/>
      <c r="AQ723" s="410"/>
      <c r="AR723" s="410"/>
      <c r="AS723" s="410"/>
      <c r="AT723" s="410"/>
      <c r="AU723" s="410"/>
      <c r="AV723" s="410"/>
      <c r="AW723" s="410"/>
      <c r="AX723" s="410"/>
      <c r="AY723" s="410"/>
      <c r="AZ723" s="410"/>
      <c r="BA723" s="410"/>
      <c r="BB723" s="410"/>
      <c r="BC723" s="410"/>
      <c r="BD723" s="410"/>
      <c r="BE723" s="410"/>
      <c r="BF723" s="410"/>
      <c r="BG723" s="410"/>
      <c r="BH723" s="410"/>
      <c r="BI723" s="410"/>
      <c r="BJ723" s="410"/>
      <c r="BK723" s="410"/>
      <c r="BL723" s="410"/>
      <c r="BM723" s="410"/>
      <c r="BN723" s="410"/>
      <c r="BO723" s="410"/>
      <c r="BP723" s="410"/>
      <c r="BQ723" s="410"/>
      <c r="BR723" s="410"/>
      <c r="BS723" s="410"/>
      <c r="BT723" s="410"/>
      <c r="BU723" s="410"/>
      <c r="BV723" s="410"/>
      <c r="BW723" s="410"/>
      <c r="BX723" s="410"/>
      <c r="BY723" s="410"/>
      <c r="BZ723" s="410"/>
      <c r="CA723" s="410"/>
      <c r="CB723" s="410"/>
      <c r="CC723" s="410"/>
      <c r="CD723" s="410"/>
      <c r="CE723" s="410"/>
    </row>
    <row r="724" spans="1:84" s="406" customFormat="1" ht="12.65" customHeight="1" x14ac:dyDescent="0.3">
      <c r="A724" s="406" t="s">
        <v>148</v>
      </c>
      <c r="B724" s="407"/>
      <c r="C724" s="407"/>
      <c r="D724" s="407"/>
      <c r="E724" s="407"/>
      <c r="F724" s="407"/>
      <c r="G724" s="407"/>
      <c r="H724" s="407"/>
      <c r="I724" s="407"/>
      <c r="J724" s="407"/>
      <c r="K724" s="407"/>
      <c r="L724" s="407"/>
      <c r="M724" s="407"/>
      <c r="N724" s="407"/>
      <c r="O724" s="407"/>
      <c r="P724" s="407"/>
      <c r="Q724" s="407"/>
      <c r="R724" s="407"/>
      <c r="S724" s="407"/>
      <c r="T724" s="407"/>
      <c r="U724" s="407"/>
      <c r="V724" s="407"/>
      <c r="W724" s="407"/>
      <c r="X724" s="407"/>
      <c r="Y724" s="407"/>
      <c r="Z724" s="407"/>
      <c r="AA724" s="407"/>
      <c r="AB724" s="407"/>
      <c r="AC724" s="407"/>
      <c r="AD724" s="407"/>
      <c r="AE724" s="407"/>
      <c r="AF724" s="407"/>
      <c r="AG724" s="407"/>
      <c r="AH724" s="407"/>
      <c r="AI724" s="407"/>
      <c r="AJ724" s="407"/>
      <c r="AK724" s="407"/>
      <c r="AL724" s="407"/>
      <c r="AM724" s="407"/>
      <c r="AN724" s="407"/>
      <c r="AO724" s="407"/>
      <c r="AP724" s="407"/>
      <c r="AQ724" s="407"/>
      <c r="AR724" s="407"/>
      <c r="AS724" s="407"/>
      <c r="AT724" s="407"/>
      <c r="AU724" s="407"/>
      <c r="AV724" s="407"/>
      <c r="AW724" s="407"/>
      <c r="AX724" s="407"/>
      <c r="AY724" s="407"/>
      <c r="AZ724" s="407"/>
      <c r="BA724" s="407"/>
      <c r="BB724" s="407"/>
      <c r="BC724" s="407"/>
      <c r="BD724" s="407"/>
      <c r="BE724" s="407"/>
      <c r="BF724" s="407"/>
      <c r="BG724" s="407"/>
      <c r="BH724" s="407"/>
      <c r="BI724" s="407"/>
      <c r="BJ724" s="407"/>
      <c r="BK724" s="407"/>
      <c r="BL724" s="407"/>
      <c r="BM724" s="407"/>
      <c r="BN724" s="407"/>
      <c r="BO724" s="407"/>
      <c r="BP724" s="407"/>
      <c r="BQ724" s="407"/>
      <c r="BR724" s="407"/>
      <c r="BS724" s="407"/>
      <c r="BT724" s="407"/>
      <c r="BU724" s="407"/>
      <c r="BV724" s="407"/>
      <c r="BW724" s="407"/>
      <c r="BX724" s="407"/>
      <c r="BY724" s="407"/>
      <c r="BZ724" s="407"/>
      <c r="CA724" s="407"/>
      <c r="CB724" s="407"/>
      <c r="CC724" s="407"/>
      <c r="CD724" s="407"/>
      <c r="CE724" s="407"/>
    </row>
    <row r="725" spans="1:84" s="408" customFormat="1" ht="12.65" customHeight="1" x14ac:dyDescent="0.3">
      <c r="A725" s="408" t="s">
        <v>745</v>
      </c>
      <c r="B725" s="408" t="s">
        <v>826</v>
      </c>
      <c r="C725" s="408" t="s">
        <v>827</v>
      </c>
      <c r="D725" s="408" t="s">
        <v>828</v>
      </c>
      <c r="E725" s="408" t="s">
        <v>829</v>
      </c>
      <c r="F725" s="408" t="s">
        <v>830</v>
      </c>
      <c r="G725" s="408" t="s">
        <v>831</v>
      </c>
      <c r="H725" s="408" t="s">
        <v>832</v>
      </c>
      <c r="I725" s="408" t="s">
        <v>833</v>
      </c>
      <c r="J725" s="408" t="s">
        <v>834</v>
      </c>
      <c r="K725" s="408" t="s">
        <v>835</v>
      </c>
      <c r="L725" s="408" t="s">
        <v>836</v>
      </c>
      <c r="M725" s="408" t="s">
        <v>837</v>
      </c>
      <c r="N725" s="408" t="s">
        <v>838</v>
      </c>
      <c r="O725" s="408" t="s">
        <v>839</v>
      </c>
      <c r="P725" s="408" t="s">
        <v>840</v>
      </c>
      <c r="Q725" s="408" t="s">
        <v>841</v>
      </c>
      <c r="R725" s="408" t="s">
        <v>842</v>
      </c>
      <c r="S725" s="408" t="s">
        <v>843</v>
      </c>
      <c r="T725" s="408" t="s">
        <v>844</v>
      </c>
      <c r="U725" s="408" t="s">
        <v>845</v>
      </c>
      <c r="V725" s="408" t="s">
        <v>846</v>
      </c>
      <c r="W725" s="408" t="s">
        <v>847</v>
      </c>
      <c r="X725" s="408" t="s">
        <v>848</v>
      </c>
      <c r="Y725" s="408" t="s">
        <v>849</v>
      </c>
      <c r="Z725" s="408" t="s">
        <v>850</v>
      </c>
      <c r="AA725" s="408" t="s">
        <v>851</v>
      </c>
      <c r="AB725" s="408" t="s">
        <v>852</v>
      </c>
      <c r="AC725" s="408" t="s">
        <v>853</v>
      </c>
      <c r="AD725" s="408" t="s">
        <v>854</v>
      </c>
      <c r="AE725" s="408" t="s">
        <v>855</v>
      </c>
      <c r="AF725" s="408" t="s">
        <v>856</v>
      </c>
      <c r="AG725" s="408" t="s">
        <v>857</v>
      </c>
      <c r="AH725" s="408" t="s">
        <v>858</v>
      </c>
      <c r="AI725" s="408" t="s">
        <v>859</v>
      </c>
      <c r="AJ725" s="408" t="s">
        <v>860</v>
      </c>
      <c r="AK725" s="408" t="s">
        <v>861</v>
      </c>
      <c r="AL725" s="408" t="s">
        <v>862</v>
      </c>
      <c r="AM725" s="408" t="s">
        <v>863</v>
      </c>
      <c r="AN725" s="408" t="s">
        <v>864</v>
      </c>
      <c r="AO725" s="408" t="s">
        <v>865</v>
      </c>
      <c r="AP725" s="408" t="s">
        <v>866</v>
      </c>
      <c r="AQ725" s="408" t="s">
        <v>867</v>
      </c>
      <c r="AR725" s="408" t="s">
        <v>868</v>
      </c>
      <c r="AS725" s="408" t="s">
        <v>869</v>
      </c>
      <c r="AT725" s="408" t="s">
        <v>870</v>
      </c>
      <c r="AU725" s="408" t="s">
        <v>871</v>
      </c>
      <c r="AV725" s="408" t="s">
        <v>872</v>
      </c>
      <c r="AW725" s="408" t="s">
        <v>873</v>
      </c>
      <c r="AX725" s="408" t="s">
        <v>874</v>
      </c>
      <c r="AY725" s="408" t="s">
        <v>875</v>
      </c>
      <c r="AZ725" s="408" t="s">
        <v>876</v>
      </c>
      <c r="BA725" s="408" t="s">
        <v>877</v>
      </c>
      <c r="BB725" s="408" t="s">
        <v>878</v>
      </c>
      <c r="BC725" s="408" t="s">
        <v>879</v>
      </c>
      <c r="BD725" s="408" t="s">
        <v>880</v>
      </c>
      <c r="BE725" s="408" t="s">
        <v>881</v>
      </c>
      <c r="BF725" s="408" t="s">
        <v>882</v>
      </c>
      <c r="BG725" s="408" t="s">
        <v>883</v>
      </c>
      <c r="BH725" s="408" t="s">
        <v>884</v>
      </c>
      <c r="BI725" s="408" t="s">
        <v>885</v>
      </c>
      <c r="BJ725" s="408" t="s">
        <v>886</v>
      </c>
      <c r="BK725" s="408" t="s">
        <v>887</v>
      </c>
      <c r="BL725" s="408" t="s">
        <v>888</v>
      </c>
      <c r="BM725" s="408" t="s">
        <v>889</v>
      </c>
      <c r="BN725" s="408" t="s">
        <v>890</v>
      </c>
      <c r="BO725" s="408" t="s">
        <v>891</v>
      </c>
      <c r="BP725" s="408" t="s">
        <v>892</v>
      </c>
      <c r="BQ725" s="408" t="s">
        <v>893</v>
      </c>
      <c r="BR725" s="408" t="s">
        <v>894</v>
      </c>
    </row>
    <row r="726" spans="1:84" s="406" customFormat="1" ht="12.65" customHeight="1" x14ac:dyDescent="0.3">
      <c r="A726" s="409" t="str">
        <f>RIGHT(C83,3)&amp;"*"&amp;RIGHT(C82,4)&amp;"*"&amp;"A"</f>
        <v>081*2020*A</v>
      </c>
      <c r="B726" s="407">
        <f>ROUND(C111,0)</f>
        <v>18877</v>
      </c>
      <c r="C726" s="407">
        <f>ROUND(C112,0)</f>
        <v>0</v>
      </c>
      <c r="D726" s="407">
        <f>ROUND(C113,0)</f>
        <v>0</v>
      </c>
      <c r="E726" s="407">
        <f>ROUND(C114,0)</f>
        <v>2331</v>
      </c>
      <c r="F726" s="407">
        <f>ROUND(D111,0)</f>
        <v>100100</v>
      </c>
      <c r="G726" s="407">
        <f>ROUND(D112,0)</f>
        <v>0</v>
      </c>
      <c r="H726" s="407">
        <f>ROUND(D113,0)</f>
        <v>0</v>
      </c>
      <c r="I726" s="407">
        <f>ROUND(D114,0)</f>
        <v>3417</v>
      </c>
      <c r="J726" s="407">
        <f>ROUND(C116,0)</f>
        <v>79</v>
      </c>
      <c r="K726" s="407">
        <f>ROUND(C117,0)</f>
        <v>40</v>
      </c>
      <c r="L726" s="407">
        <f>ROUND(C118,0)</f>
        <v>129</v>
      </c>
      <c r="M726" s="407">
        <f>ROUND(C119,0)</f>
        <v>0</v>
      </c>
      <c r="N726" s="407">
        <f>ROUND(C120,0)</f>
        <v>32</v>
      </c>
      <c r="O726" s="407">
        <f>ROUND(C121,0)</f>
        <v>48</v>
      </c>
      <c r="P726" s="407">
        <f>ROUND(C122,0)</f>
        <v>0</v>
      </c>
      <c r="Q726" s="407">
        <f>ROUND(C123,0)</f>
        <v>0</v>
      </c>
      <c r="R726" s="407">
        <f>ROUND(C124,0)</f>
        <v>0</v>
      </c>
      <c r="S726" s="407">
        <f>ROUND(C125,0)</f>
        <v>0</v>
      </c>
      <c r="T726" s="407"/>
      <c r="U726" s="407">
        <f>ROUND(C126,0)</f>
        <v>31</v>
      </c>
      <c r="V726" s="407">
        <f>ROUND(C128,0)</f>
        <v>375</v>
      </c>
      <c r="W726" s="407">
        <f>ROUND(C129,0)</f>
        <v>17</v>
      </c>
      <c r="X726" s="407">
        <f>ROUND(B138,0)</f>
        <v>8243</v>
      </c>
      <c r="Y726" s="407">
        <f>ROUND(B139,0)</f>
        <v>52976</v>
      </c>
      <c r="Z726" s="407">
        <f>ROUND(B140,0)</f>
        <v>30021</v>
      </c>
      <c r="AA726" s="407">
        <f>ROUND(B141,0)</f>
        <v>594389725</v>
      </c>
      <c r="AB726" s="407">
        <f>ROUND(B142,0)</f>
        <v>321649468</v>
      </c>
      <c r="AC726" s="407">
        <f>ROUND(C138,0)</f>
        <v>4006</v>
      </c>
      <c r="AD726" s="407">
        <f>ROUND(C139,0)</f>
        <v>21210</v>
      </c>
      <c r="AE726" s="407">
        <f>ROUND(C140,0)</f>
        <v>22878</v>
      </c>
      <c r="AF726" s="407">
        <f>ROUND(C141,0)</f>
        <v>215214970</v>
      </c>
      <c r="AG726" s="407">
        <f>ROUND(C142,0)</f>
        <v>245114459</v>
      </c>
      <c r="AH726" s="407">
        <f>ROUND(D138,0)</f>
        <v>6628</v>
      </c>
      <c r="AI726" s="407">
        <f>ROUND(D139,0)</f>
        <v>25915</v>
      </c>
      <c r="AJ726" s="407">
        <f>ROUND(D140,0)</f>
        <v>45436</v>
      </c>
      <c r="AK726" s="407">
        <f>ROUND(D141,0)</f>
        <v>317928273</v>
      </c>
      <c r="AL726" s="407">
        <f>ROUND(D142,0)</f>
        <v>486806400</v>
      </c>
      <c r="AM726" s="407">
        <f>ROUND(B144,0)</f>
        <v>0</v>
      </c>
      <c r="AN726" s="407">
        <f>ROUND(B145,0)</f>
        <v>0</v>
      </c>
      <c r="AO726" s="407">
        <f>ROUND(B146,0)</f>
        <v>0</v>
      </c>
      <c r="AP726" s="407">
        <f>ROUND(B147,0)</f>
        <v>0</v>
      </c>
      <c r="AQ726" s="407">
        <f>ROUND(B148,0)</f>
        <v>0</v>
      </c>
      <c r="AR726" s="407">
        <f>ROUND(C144,0)</f>
        <v>0</v>
      </c>
      <c r="AS726" s="407">
        <f>ROUND(C145,0)</f>
        <v>0</v>
      </c>
      <c r="AT726" s="407">
        <f>ROUND(C146,0)</f>
        <v>0</v>
      </c>
      <c r="AU726" s="407">
        <f>ROUND(C147,0)</f>
        <v>0</v>
      </c>
      <c r="AV726" s="407">
        <f>ROUND(C148,0)</f>
        <v>0</v>
      </c>
      <c r="AW726" s="407">
        <f>ROUND(D144,0)</f>
        <v>0</v>
      </c>
      <c r="AX726" s="407">
        <f>ROUND(D145,0)</f>
        <v>0</v>
      </c>
      <c r="AY726" s="407">
        <f>ROUND(D146,0)</f>
        <v>0</v>
      </c>
      <c r="AZ726" s="407">
        <f>ROUND(D147,0)</f>
        <v>0</v>
      </c>
      <c r="BA726" s="407">
        <f>ROUND(D148,0)</f>
        <v>0</v>
      </c>
      <c r="BB726" s="407">
        <f>ROUND(B150,0)</f>
        <v>0</v>
      </c>
      <c r="BC726" s="407">
        <f>ROUND(B151,0)</f>
        <v>0</v>
      </c>
      <c r="BD726" s="407">
        <f>ROUND(B152,0)</f>
        <v>0</v>
      </c>
      <c r="BE726" s="407">
        <f>ROUND(B153,0)</f>
        <v>0</v>
      </c>
      <c r="BF726" s="407">
        <f>ROUND(B154,0)</f>
        <v>0</v>
      </c>
      <c r="BG726" s="407">
        <f>ROUND(C150,0)</f>
        <v>0</v>
      </c>
      <c r="BH726" s="407">
        <f>ROUND(C151,0)</f>
        <v>0</v>
      </c>
      <c r="BI726" s="407">
        <f>ROUND(C152,0)</f>
        <v>0</v>
      </c>
      <c r="BJ726" s="407">
        <f>ROUND(C153,0)</f>
        <v>0</v>
      </c>
      <c r="BK726" s="407">
        <f>ROUND(C154,0)</f>
        <v>0</v>
      </c>
      <c r="BL726" s="407">
        <f>ROUND(D150,0)</f>
        <v>0</v>
      </c>
      <c r="BM726" s="407">
        <f>ROUND(D151,0)</f>
        <v>0</v>
      </c>
      <c r="BN726" s="407">
        <f>ROUND(D152,0)</f>
        <v>0</v>
      </c>
      <c r="BO726" s="407">
        <f>ROUND(D153,0)</f>
        <v>0</v>
      </c>
      <c r="BP726" s="407">
        <f>ROUND(D154,0)</f>
        <v>0</v>
      </c>
      <c r="BQ726" s="407">
        <f>ROUND(B157,0)</f>
        <v>0</v>
      </c>
      <c r="BR726" s="407">
        <f>ROUND(C157,0)</f>
        <v>0</v>
      </c>
      <c r="BS726" s="407"/>
      <c r="BT726" s="407"/>
      <c r="BU726" s="407"/>
      <c r="BV726" s="407"/>
      <c r="BW726" s="407"/>
      <c r="BX726" s="407"/>
      <c r="BY726" s="407"/>
      <c r="BZ726" s="407"/>
      <c r="CA726" s="407"/>
      <c r="CB726" s="407"/>
      <c r="CC726" s="407"/>
      <c r="CD726" s="407"/>
      <c r="CE726" s="407"/>
    </row>
    <row r="727" spans="1:84" ht="12.65" customHeight="1" x14ac:dyDescent="0.3">
      <c r="B727" s="410"/>
      <c r="C727" s="410"/>
      <c r="D727" s="410"/>
      <c r="E727" s="410"/>
      <c r="F727" s="410"/>
      <c r="G727" s="410"/>
      <c r="H727" s="410"/>
      <c r="I727" s="410"/>
      <c r="J727" s="410"/>
      <c r="K727" s="410"/>
      <c r="L727" s="410"/>
      <c r="M727" s="410"/>
      <c r="N727" s="410"/>
      <c r="O727" s="410"/>
      <c r="P727" s="410"/>
      <c r="Q727" s="410"/>
      <c r="R727" s="410"/>
      <c r="S727" s="410"/>
      <c r="T727" s="410"/>
      <c r="U727" s="410"/>
      <c r="V727" s="410"/>
      <c r="W727" s="410"/>
      <c r="X727" s="410"/>
      <c r="Y727" s="410"/>
      <c r="Z727" s="410"/>
      <c r="AA727" s="410"/>
      <c r="AB727" s="410"/>
      <c r="AC727" s="410"/>
      <c r="AD727" s="410"/>
      <c r="AE727" s="410"/>
      <c r="AF727" s="410"/>
      <c r="AG727" s="410"/>
      <c r="AH727" s="410"/>
      <c r="AI727" s="410"/>
      <c r="AJ727" s="410"/>
      <c r="AK727" s="410"/>
      <c r="AL727" s="410"/>
      <c r="AM727" s="410"/>
      <c r="AN727" s="410"/>
      <c r="AO727" s="410"/>
      <c r="AP727" s="410"/>
      <c r="AQ727" s="410"/>
      <c r="AR727" s="410"/>
      <c r="AS727" s="410"/>
      <c r="AT727" s="410"/>
      <c r="AU727" s="410"/>
      <c r="AV727" s="410"/>
      <c r="AW727" s="410"/>
      <c r="AX727" s="410"/>
      <c r="AY727" s="410"/>
      <c r="AZ727" s="410"/>
      <c r="BA727" s="410"/>
      <c r="BB727" s="410"/>
      <c r="BC727" s="410"/>
      <c r="BD727" s="410"/>
      <c r="BE727" s="410"/>
      <c r="BF727" s="410"/>
      <c r="BG727" s="410"/>
      <c r="BH727" s="410"/>
      <c r="BI727" s="410"/>
      <c r="BJ727" s="410"/>
      <c r="BK727" s="410"/>
      <c r="BL727" s="410"/>
      <c r="BM727" s="410"/>
      <c r="BN727" s="410"/>
      <c r="BO727" s="410"/>
      <c r="BP727" s="410"/>
      <c r="BQ727" s="410"/>
      <c r="BR727" s="410"/>
      <c r="BS727" s="410"/>
      <c r="BT727" s="410"/>
      <c r="BU727" s="410"/>
      <c r="BV727" s="410"/>
      <c r="BW727" s="410"/>
      <c r="BX727" s="410"/>
      <c r="BY727" s="410"/>
      <c r="BZ727" s="410"/>
      <c r="CA727" s="410"/>
      <c r="CB727" s="410"/>
      <c r="CC727" s="410"/>
      <c r="CD727" s="410"/>
      <c r="CE727" s="410"/>
    </row>
    <row r="728" spans="1:84" s="406" customFormat="1" ht="12.65" customHeight="1" x14ac:dyDescent="0.3">
      <c r="A728" s="406" t="s">
        <v>895</v>
      </c>
      <c r="B728" s="407"/>
      <c r="C728" s="407"/>
      <c r="D728" s="407"/>
      <c r="E728" s="407"/>
      <c r="F728" s="407"/>
      <c r="G728" s="407"/>
      <c r="H728" s="407"/>
      <c r="I728" s="407"/>
      <c r="J728" s="407"/>
      <c r="K728" s="407"/>
      <c r="L728" s="407"/>
      <c r="M728" s="407"/>
      <c r="N728" s="407"/>
      <c r="O728" s="407"/>
      <c r="P728" s="407"/>
      <c r="Q728" s="407"/>
      <c r="R728" s="407"/>
      <c r="S728" s="407"/>
      <c r="T728" s="407"/>
      <c r="U728" s="407"/>
      <c r="V728" s="407"/>
      <c r="W728" s="407"/>
      <c r="X728" s="407"/>
      <c r="Y728" s="407"/>
      <c r="Z728" s="407"/>
      <c r="AA728" s="407"/>
      <c r="AB728" s="407"/>
      <c r="AC728" s="407"/>
      <c r="AD728" s="407"/>
      <c r="AE728" s="407"/>
      <c r="AF728" s="407"/>
      <c r="AG728" s="407"/>
      <c r="AH728" s="407"/>
      <c r="AI728" s="407"/>
      <c r="AJ728" s="407"/>
      <c r="AK728" s="407"/>
      <c r="AL728" s="407"/>
      <c r="AM728" s="407"/>
      <c r="AN728" s="407"/>
      <c r="AO728" s="407"/>
      <c r="AP728" s="407"/>
      <c r="AQ728" s="407"/>
      <c r="AR728" s="407"/>
      <c r="AS728" s="407"/>
      <c r="AT728" s="407"/>
      <c r="AU728" s="407"/>
      <c r="AV728" s="407"/>
      <c r="AW728" s="407"/>
      <c r="AX728" s="407"/>
      <c r="AY728" s="407"/>
      <c r="AZ728" s="407"/>
      <c r="BA728" s="407"/>
      <c r="BB728" s="407"/>
      <c r="BC728" s="407"/>
      <c r="BD728" s="407"/>
      <c r="BE728" s="407"/>
      <c r="BF728" s="407"/>
      <c r="BG728" s="407"/>
      <c r="BH728" s="407"/>
      <c r="BI728" s="407"/>
      <c r="BJ728" s="407"/>
      <c r="BK728" s="407"/>
      <c r="BL728" s="407"/>
      <c r="BM728" s="407"/>
      <c r="BN728" s="407"/>
      <c r="BO728" s="407"/>
      <c r="BP728" s="407"/>
      <c r="BQ728" s="407"/>
      <c r="BR728" s="407"/>
      <c r="BS728" s="407"/>
      <c r="BT728" s="407"/>
      <c r="BU728" s="407"/>
      <c r="BV728" s="407"/>
      <c r="BW728" s="407"/>
      <c r="BX728" s="407"/>
      <c r="BY728" s="407"/>
      <c r="BZ728" s="407"/>
      <c r="CA728" s="407"/>
      <c r="CB728" s="407"/>
      <c r="CC728" s="407"/>
      <c r="CD728" s="407"/>
      <c r="CE728" s="407"/>
    </row>
    <row r="729" spans="1:84" s="408" customFormat="1" ht="12.65" customHeight="1" x14ac:dyDescent="0.3">
      <c r="A729" s="408" t="s">
        <v>745</v>
      </c>
      <c r="B729" s="408" t="s">
        <v>896</v>
      </c>
      <c r="C729" s="408" t="s">
        <v>897</v>
      </c>
      <c r="D729" s="408" t="s">
        <v>898</v>
      </c>
      <c r="E729" s="408" t="s">
        <v>899</v>
      </c>
      <c r="F729" s="408" t="s">
        <v>900</v>
      </c>
      <c r="G729" s="408" t="s">
        <v>901</v>
      </c>
      <c r="H729" s="408" t="s">
        <v>902</v>
      </c>
      <c r="I729" s="408" t="s">
        <v>903</v>
      </c>
      <c r="J729" s="408" t="s">
        <v>904</v>
      </c>
      <c r="K729" s="408" t="s">
        <v>905</v>
      </c>
      <c r="L729" s="408" t="s">
        <v>906</v>
      </c>
      <c r="M729" s="408" t="s">
        <v>907</v>
      </c>
      <c r="N729" s="408" t="s">
        <v>908</v>
      </c>
      <c r="O729" s="408" t="s">
        <v>909</v>
      </c>
      <c r="P729" s="408" t="s">
        <v>910</v>
      </c>
      <c r="Q729" s="408" t="s">
        <v>911</v>
      </c>
      <c r="R729" s="408" t="s">
        <v>912</v>
      </c>
      <c r="S729" s="408" t="s">
        <v>913</v>
      </c>
      <c r="T729" s="408" t="s">
        <v>914</v>
      </c>
      <c r="U729" s="408" t="s">
        <v>915</v>
      </c>
      <c r="V729" s="408" t="s">
        <v>916</v>
      </c>
      <c r="W729" s="408" t="s">
        <v>917</v>
      </c>
      <c r="X729" s="408" t="s">
        <v>918</v>
      </c>
      <c r="Y729" s="408" t="s">
        <v>919</v>
      </c>
      <c r="Z729" s="408" t="s">
        <v>920</v>
      </c>
      <c r="AA729" s="408" t="s">
        <v>921</v>
      </c>
      <c r="AB729" s="408" t="s">
        <v>922</v>
      </c>
      <c r="AC729" s="408" t="s">
        <v>923</v>
      </c>
      <c r="AD729" s="408" t="s">
        <v>924</v>
      </c>
      <c r="AE729" s="408" t="s">
        <v>925</v>
      </c>
      <c r="AF729" s="408" t="s">
        <v>926</v>
      </c>
      <c r="AG729" s="408" t="s">
        <v>927</v>
      </c>
      <c r="AH729" s="408" t="s">
        <v>928</v>
      </c>
      <c r="AI729" s="408" t="s">
        <v>929</v>
      </c>
      <c r="AJ729" s="408" t="s">
        <v>930</v>
      </c>
      <c r="AK729" s="408" t="s">
        <v>931</v>
      </c>
      <c r="AL729" s="408" t="s">
        <v>932</v>
      </c>
      <c r="AM729" s="408" t="s">
        <v>933</v>
      </c>
      <c r="AN729" s="408" t="s">
        <v>934</v>
      </c>
      <c r="AO729" s="408" t="s">
        <v>935</v>
      </c>
      <c r="AP729" s="408" t="s">
        <v>936</v>
      </c>
      <c r="AQ729" s="408" t="s">
        <v>937</v>
      </c>
      <c r="AR729" s="408" t="s">
        <v>938</v>
      </c>
      <c r="AS729" s="408" t="s">
        <v>939</v>
      </c>
      <c r="AT729" s="408" t="s">
        <v>940</v>
      </c>
      <c r="AU729" s="408" t="s">
        <v>941</v>
      </c>
      <c r="AV729" s="408" t="s">
        <v>942</v>
      </c>
      <c r="AW729" s="408" t="s">
        <v>943</v>
      </c>
      <c r="AX729" s="408" t="s">
        <v>944</v>
      </c>
      <c r="AY729" s="408" t="s">
        <v>945</v>
      </c>
      <c r="AZ729" s="408" t="s">
        <v>946</v>
      </c>
      <c r="BA729" s="408" t="s">
        <v>947</v>
      </c>
      <c r="BB729" s="408" t="s">
        <v>948</v>
      </c>
      <c r="BC729" s="408" t="s">
        <v>949</v>
      </c>
      <c r="BD729" s="408" t="s">
        <v>950</v>
      </c>
      <c r="BE729" s="408" t="s">
        <v>951</v>
      </c>
      <c r="BF729" s="408" t="s">
        <v>952</v>
      </c>
      <c r="BG729" s="408" t="s">
        <v>953</v>
      </c>
      <c r="BH729" s="408" t="s">
        <v>954</v>
      </c>
      <c r="BI729" s="408" t="s">
        <v>955</v>
      </c>
      <c r="BJ729" s="408" t="s">
        <v>956</v>
      </c>
      <c r="BK729" s="408" t="s">
        <v>957</v>
      </c>
      <c r="BL729" s="408" t="s">
        <v>958</v>
      </c>
      <c r="BM729" s="408" t="s">
        <v>959</v>
      </c>
      <c r="BN729" s="408" t="s">
        <v>960</v>
      </c>
      <c r="BO729" s="408" t="s">
        <v>961</v>
      </c>
      <c r="BP729" s="408" t="s">
        <v>962</v>
      </c>
      <c r="BQ729" s="408" t="s">
        <v>963</v>
      </c>
      <c r="BR729" s="408" t="s">
        <v>964</v>
      </c>
      <c r="BS729" s="408" t="s">
        <v>965</v>
      </c>
      <c r="BT729" s="408" t="s">
        <v>966</v>
      </c>
      <c r="BU729" s="408" t="s">
        <v>967</v>
      </c>
      <c r="BV729" s="408" t="s">
        <v>968</v>
      </c>
      <c r="BW729" s="408" t="s">
        <v>969</v>
      </c>
      <c r="BX729" s="408" t="s">
        <v>970</v>
      </c>
      <c r="BY729" s="408" t="s">
        <v>971</v>
      </c>
      <c r="BZ729" s="408" t="s">
        <v>972</v>
      </c>
      <c r="CA729" s="408" t="s">
        <v>973</v>
      </c>
      <c r="CB729" s="408" t="s">
        <v>974</v>
      </c>
      <c r="CC729" s="408" t="s">
        <v>975</v>
      </c>
      <c r="CD729" s="408" t="s">
        <v>976</v>
      </c>
      <c r="CE729" s="408" t="s">
        <v>977</v>
      </c>
      <c r="CF729" s="408" t="s">
        <v>978</v>
      </c>
    </row>
    <row r="730" spans="1:84" s="406" customFormat="1" ht="12.65" customHeight="1" x14ac:dyDescent="0.3">
      <c r="A730" s="409" t="str">
        <f>RIGHT(C83,3)&amp;"*"&amp;RIGHT(C82,4)&amp;"*"&amp;"A"</f>
        <v>081*2020*A</v>
      </c>
      <c r="B730" s="407">
        <f>ROUND(C250,0)</f>
        <v>338121673</v>
      </c>
      <c r="C730" s="407">
        <f>ROUND(C251,0)</f>
        <v>0</v>
      </c>
      <c r="D730" s="407">
        <f>ROUND(C252,0)</f>
        <v>75183848</v>
      </c>
      <c r="E730" s="407">
        <f>ROUND(C253,0)</f>
        <v>10635520</v>
      </c>
      <c r="F730" s="407">
        <f>ROUND(C254,0)</f>
        <v>0</v>
      </c>
      <c r="G730" s="407">
        <f>ROUND(C255,0)</f>
        <v>1599447</v>
      </c>
      <c r="H730" s="407">
        <f>ROUND(C256,0)</f>
        <v>0</v>
      </c>
      <c r="I730" s="407">
        <f>ROUND(C257,0)</f>
        <v>5778500</v>
      </c>
      <c r="J730" s="407">
        <f>ROUND(C258,0)</f>
        <v>50332</v>
      </c>
      <c r="K730" s="407">
        <f>ROUND(C259,0)</f>
        <v>0</v>
      </c>
      <c r="L730" s="407">
        <f>ROUND(C262,0)</f>
        <v>0</v>
      </c>
      <c r="M730" s="407">
        <f>ROUND(C263,0)</f>
        <v>0</v>
      </c>
      <c r="N730" s="407">
        <f>ROUND(C264,0)</f>
        <v>0</v>
      </c>
      <c r="O730" s="407">
        <f>ROUND(C267,0)</f>
        <v>11820611</v>
      </c>
      <c r="P730" s="407">
        <f>ROUND(C268,0)</f>
        <v>4036565</v>
      </c>
      <c r="Q730" s="407">
        <f>ROUND(C269,0)</f>
        <v>636662127</v>
      </c>
      <c r="R730" s="407">
        <f>ROUND(C270,0)</f>
        <v>0</v>
      </c>
      <c r="S730" s="407">
        <f>ROUND(C271,0)</f>
        <v>12889173</v>
      </c>
      <c r="T730" s="407">
        <f>ROUND(C272,0)</f>
        <v>110189957</v>
      </c>
      <c r="U730" s="407">
        <f>ROUND(C273,0)</f>
        <v>10730160</v>
      </c>
      <c r="V730" s="407">
        <f>ROUND(C274,0)</f>
        <v>0</v>
      </c>
      <c r="W730" s="407">
        <f>ROUND(C275,0)</f>
        <v>0</v>
      </c>
      <c r="X730" s="407">
        <f>ROUND(C276,0)</f>
        <v>330243248</v>
      </c>
      <c r="Y730" s="407">
        <f>ROUND(C279,0)</f>
        <v>0</v>
      </c>
      <c r="Z730" s="407">
        <f>ROUND(C280,0)</f>
        <v>0</v>
      </c>
      <c r="AA730" s="407">
        <f>ROUND(C281,0)</f>
        <v>0</v>
      </c>
      <c r="AB730" s="407">
        <f>ROUND(C282,0)</f>
        <v>6491657</v>
      </c>
      <c r="AC730" s="407">
        <f>ROUND(C286,0)</f>
        <v>0</v>
      </c>
      <c r="AD730" s="407">
        <f>ROUND(C287,0)</f>
        <v>0</v>
      </c>
      <c r="AE730" s="407">
        <f>ROUND(C288,0)</f>
        <v>0</v>
      </c>
      <c r="AF730" s="407">
        <f>ROUND(C289,0)</f>
        <v>0</v>
      </c>
      <c r="AG730" s="407">
        <f>ROUND(C304,0)</f>
        <v>0</v>
      </c>
      <c r="AH730" s="407">
        <f>ROUND(C305,0)</f>
        <v>156091</v>
      </c>
      <c r="AI730" s="407">
        <f>ROUND(C306,0)</f>
        <v>0</v>
      </c>
      <c r="AJ730" s="407">
        <f>ROUND(C307,0)</f>
        <v>0</v>
      </c>
      <c r="AK730" s="407">
        <f>ROUND(C308,0)</f>
        <v>0</v>
      </c>
      <c r="AL730" s="407">
        <f>ROUND(C309,0)</f>
        <v>446251</v>
      </c>
      <c r="AM730" s="407">
        <f>ROUND(C310,0)</f>
        <v>0</v>
      </c>
      <c r="AN730" s="407">
        <f>ROUND(C311,0)</f>
        <v>0</v>
      </c>
      <c r="AO730" s="407">
        <f>ROUND(C312,0)</f>
        <v>2471020</v>
      </c>
      <c r="AP730" s="407">
        <f>ROUND(C313,0)</f>
        <v>0</v>
      </c>
      <c r="AQ730" s="407">
        <f>ROUND(C316,0)</f>
        <v>0</v>
      </c>
      <c r="AR730" s="407">
        <f>ROUND(C317,0)</f>
        <v>135473</v>
      </c>
      <c r="AS730" s="407">
        <f>ROUND(C318,0)</f>
        <v>0</v>
      </c>
      <c r="AT730" s="407">
        <f>ROUND(C321,0)</f>
        <v>0</v>
      </c>
      <c r="AU730" s="407">
        <f>ROUND(C322,0)</f>
        <v>0</v>
      </c>
      <c r="AV730" s="407">
        <f>ROUND(C323,0)</f>
        <v>0</v>
      </c>
      <c r="AW730" s="407">
        <f>ROUND(C324,0)</f>
        <v>0</v>
      </c>
      <c r="AX730" s="407">
        <f>ROUND(C325,0)</f>
        <v>0</v>
      </c>
      <c r="AY730" s="407">
        <f>ROUND(C326,0)</f>
        <v>0</v>
      </c>
      <c r="AZ730" s="407">
        <f>ROUND(C327,0)</f>
        <v>886534</v>
      </c>
      <c r="BA730" s="407">
        <f>ROUND(C328,0)</f>
        <v>0</v>
      </c>
      <c r="BB730" s="407">
        <f>ROUND(C332,0)</f>
        <v>868579913</v>
      </c>
      <c r="BC730" s="407"/>
      <c r="BD730" s="407"/>
      <c r="BE730" s="407">
        <f>ROUND(C337,0)</f>
        <v>0</v>
      </c>
      <c r="BF730" s="407">
        <f>ROUND(C336,0)</f>
        <v>0</v>
      </c>
      <c r="BG730" s="407"/>
      <c r="BH730" s="407"/>
      <c r="BI730" s="407">
        <f>ROUND(CE60,2)</f>
        <v>2585.1799999999998</v>
      </c>
      <c r="BJ730" s="407">
        <f>ROUND(C359,0)</f>
        <v>1127532968</v>
      </c>
      <c r="BK730" s="407">
        <f>ROUND(C360,0)</f>
        <v>1053570328</v>
      </c>
      <c r="BL730" s="407">
        <f>ROUND(C364,0)</f>
        <v>1540130215</v>
      </c>
      <c r="BM730" s="407">
        <f>ROUND(C365,0)</f>
        <v>46601169</v>
      </c>
      <c r="BN730" s="407">
        <f>ROUND(C366,0)</f>
        <v>0</v>
      </c>
      <c r="BO730" s="407">
        <f>ROUND(C370,0)</f>
        <v>15901687</v>
      </c>
      <c r="BP730" s="407">
        <f>ROUND(C371,0)</f>
        <v>0</v>
      </c>
      <c r="BQ730" s="407">
        <f>ROUND(C378,0)</f>
        <v>245870143</v>
      </c>
      <c r="BR730" s="407">
        <f>ROUND(C379,0)</f>
        <v>55398116</v>
      </c>
      <c r="BS730" s="407">
        <f>ROUND(C380,0)</f>
        <v>21675801</v>
      </c>
      <c r="BT730" s="407">
        <f>ROUND(C381,0)</f>
        <v>64851358</v>
      </c>
      <c r="BU730" s="407">
        <f>ROUND(C382,0)</f>
        <v>2093013</v>
      </c>
      <c r="BV730" s="407">
        <f>ROUND(C383,0)</f>
        <v>79050652</v>
      </c>
      <c r="BW730" s="407">
        <f>ROUND(C384,0)</f>
        <v>32031528</v>
      </c>
      <c r="BX730" s="407">
        <f>ROUND(C385,0)</f>
        <v>7765259</v>
      </c>
      <c r="BY730" s="407">
        <f>ROUND(C386,0)</f>
        <v>6259619</v>
      </c>
      <c r="BZ730" s="407">
        <f>ROUND(C387,0)</f>
        <v>6236295</v>
      </c>
      <c r="CA730" s="407">
        <f>ROUND(C388,0)</f>
        <v>13136963</v>
      </c>
      <c r="CB730" s="407">
        <f>C363</f>
        <v>18895236.850000001</v>
      </c>
      <c r="CC730" s="407">
        <f>ROUND(C389,0)</f>
        <v>24245579</v>
      </c>
      <c r="CD730" s="407">
        <f>ROUND(C392,0)</f>
        <v>0</v>
      </c>
      <c r="CE730" s="407">
        <f>ROUND(C394,0)</f>
        <v>0</v>
      </c>
      <c r="CF730" s="406">
        <f>ROUND(C395,0)</f>
        <v>0</v>
      </c>
    </row>
    <row r="731" spans="1:84" ht="12.65" customHeight="1" x14ac:dyDescent="0.3">
      <c r="B731" s="410"/>
      <c r="C731" s="410"/>
      <c r="D731" s="410"/>
      <c r="E731" s="410"/>
      <c r="F731" s="410"/>
      <c r="G731" s="410"/>
      <c r="H731" s="410"/>
      <c r="I731" s="410"/>
      <c r="J731" s="410"/>
      <c r="K731" s="410"/>
      <c r="L731" s="410"/>
      <c r="M731" s="410"/>
      <c r="N731" s="410"/>
      <c r="O731" s="410"/>
      <c r="P731" s="410"/>
      <c r="Q731" s="410"/>
      <c r="R731" s="410"/>
      <c r="S731" s="410"/>
      <c r="T731" s="410"/>
      <c r="U731" s="410"/>
      <c r="V731" s="410"/>
      <c r="W731" s="410"/>
      <c r="X731" s="410"/>
      <c r="Y731" s="410"/>
      <c r="Z731" s="410"/>
      <c r="AA731" s="410"/>
      <c r="AB731" s="410"/>
      <c r="AC731" s="410"/>
      <c r="AD731" s="410"/>
      <c r="AE731" s="410"/>
      <c r="AF731" s="410"/>
      <c r="AG731" s="410"/>
      <c r="AH731" s="410"/>
      <c r="AI731" s="410"/>
      <c r="AJ731" s="410"/>
      <c r="AK731" s="410"/>
      <c r="AL731" s="410"/>
      <c r="AM731" s="410"/>
      <c r="AN731" s="410"/>
      <c r="AO731" s="410"/>
      <c r="AP731" s="410"/>
      <c r="AQ731" s="410"/>
      <c r="AR731" s="410"/>
      <c r="AS731" s="410"/>
      <c r="AT731" s="410"/>
      <c r="AU731" s="410"/>
      <c r="AV731" s="410"/>
      <c r="AW731" s="410"/>
      <c r="AX731" s="410"/>
      <c r="AY731" s="410"/>
      <c r="AZ731" s="410"/>
      <c r="BA731" s="410"/>
      <c r="BB731" s="410"/>
      <c r="BC731" s="410"/>
      <c r="BD731" s="410"/>
      <c r="BE731" s="410"/>
      <c r="BF731" s="410"/>
      <c r="BG731" s="410"/>
      <c r="BH731" s="410"/>
      <c r="BI731" s="410"/>
      <c r="BJ731" s="410"/>
      <c r="BK731" s="410"/>
      <c r="BL731" s="410"/>
      <c r="BM731" s="410"/>
      <c r="BN731" s="410"/>
      <c r="BO731" s="410"/>
      <c r="BP731" s="410"/>
      <c r="BQ731" s="410"/>
      <c r="BR731" s="410"/>
      <c r="BS731" s="410"/>
      <c r="BT731" s="410"/>
      <c r="BU731" s="410"/>
      <c r="BV731" s="410"/>
      <c r="BW731" s="410"/>
      <c r="BX731" s="410"/>
      <c r="BY731" s="410"/>
      <c r="BZ731" s="410"/>
      <c r="CA731" s="410"/>
      <c r="CB731" s="410"/>
      <c r="CC731" s="410"/>
      <c r="CD731" s="410"/>
      <c r="CE731" s="410"/>
    </row>
    <row r="732" spans="1:84" s="406" customFormat="1" ht="12.65" customHeight="1" x14ac:dyDescent="0.3">
      <c r="A732" s="406" t="s">
        <v>979</v>
      </c>
      <c r="B732" s="407"/>
      <c r="C732" s="407"/>
      <c r="D732" s="407"/>
      <c r="E732" s="407"/>
      <c r="F732" s="407"/>
      <c r="G732" s="407"/>
      <c r="H732" s="407"/>
      <c r="I732" s="407"/>
      <c r="J732" s="407"/>
      <c r="K732" s="407"/>
      <c r="L732" s="407"/>
      <c r="M732" s="407"/>
      <c r="N732" s="407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  <c r="Y732" s="407"/>
      <c r="Z732" s="407"/>
      <c r="AA732" s="407"/>
      <c r="AB732" s="407"/>
      <c r="AC732" s="407"/>
      <c r="AD732" s="407"/>
      <c r="AE732" s="407"/>
      <c r="AF732" s="407"/>
      <c r="AG732" s="407"/>
      <c r="AH732" s="407"/>
      <c r="AI732" s="407"/>
      <c r="AJ732" s="407"/>
      <c r="AK732" s="407"/>
      <c r="AL732" s="407"/>
      <c r="AM732" s="407"/>
      <c r="AN732" s="407"/>
      <c r="AO732" s="407"/>
      <c r="AP732" s="407"/>
      <c r="AQ732" s="407"/>
      <c r="AR732" s="407"/>
      <c r="AS732" s="407"/>
      <c r="AT732" s="407"/>
      <c r="AU732" s="407"/>
      <c r="AV732" s="407"/>
      <c r="AW732" s="407"/>
      <c r="AX732" s="407"/>
      <c r="AY732" s="407"/>
      <c r="AZ732" s="407"/>
      <c r="BA732" s="407"/>
      <c r="BB732" s="407"/>
      <c r="BC732" s="407"/>
      <c r="BD732" s="407"/>
      <c r="BE732" s="407"/>
      <c r="BF732" s="407"/>
      <c r="BG732" s="407"/>
      <c r="BH732" s="407"/>
      <c r="BI732" s="407"/>
      <c r="BJ732" s="407"/>
      <c r="BK732" s="407"/>
      <c r="BL732" s="407"/>
      <c r="BM732" s="407"/>
      <c r="BN732" s="407"/>
      <c r="BO732" s="407"/>
      <c r="BP732" s="407"/>
      <c r="BQ732" s="407"/>
      <c r="BR732" s="407"/>
      <c r="BS732" s="407"/>
      <c r="BT732" s="407"/>
      <c r="BU732" s="407"/>
      <c r="BV732" s="407"/>
      <c r="BW732" s="407"/>
      <c r="BX732" s="407"/>
      <c r="BY732" s="407"/>
      <c r="BZ732" s="407"/>
      <c r="CA732" s="407"/>
      <c r="CB732" s="407"/>
      <c r="CC732" s="407"/>
      <c r="CD732" s="407"/>
      <c r="CE732" s="407"/>
    </row>
    <row r="733" spans="1:84" s="408" customFormat="1" ht="12.65" customHeight="1" x14ac:dyDescent="0.3">
      <c r="A733" s="408" t="s">
        <v>745</v>
      </c>
      <c r="B733" s="408" t="s">
        <v>980</v>
      </c>
      <c r="C733" s="408" t="s">
        <v>981</v>
      </c>
      <c r="D733" s="408" t="s">
        <v>982</v>
      </c>
      <c r="E733" s="408" t="s">
        <v>983</v>
      </c>
      <c r="F733" s="408" t="s">
        <v>984</v>
      </c>
      <c r="G733" s="408" t="s">
        <v>985</v>
      </c>
      <c r="H733" s="408" t="s">
        <v>986</v>
      </c>
      <c r="I733" s="408" t="s">
        <v>987</v>
      </c>
      <c r="J733" s="408" t="s">
        <v>988</v>
      </c>
      <c r="K733" s="408" t="s">
        <v>989</v>
      </c>
      <c r="L733" s="408" t="s">
        <v>990</v>
      </c>
      <c r="M733" s="408" t="s">
        <v>991</v>
      </c>
      <c r="N733" s="408" t="s">
        <v>992</v>
      </c>
      <c r="O733" s="408" t="s">
        <v>993</v>
      </c>
      <c r="P733" s="408" t="s">
        <v>994</v>
      </c>
      <c r="Q733" s="408" t="s">
        <v>995</v>
      </c>
      <c r="R733" s="408" t="s">
        <v>996</v>
      </c>
      <c r="S733" s="408" t="s">
        <v>997</v>
      </c>
      <c r="T733" s="408" t="s">
        <v>998</v>
      </c>
      <c r="U733" s="408" t="s">
        <v>999</v>
      </c>
      <c r="V733" s="408" t="s">
        <v>1000</v>
      </c>
      <c r="W733" s="408" t="s">
        <v>1001</v>
      </c>
      <c r="X733" s="408" t="s">
        <v>1002</v>
      </c>
      <c r="Y733" s="408" t="s">
        <v>1003</v>
      </c>
    </row>
    <row r="734" spans="1:84" s="406" customFormat="1" ht="12.65" customHeight="1" x14ac:dyDescent="0.3">
      <c r="A734" s="409" t="str">
        <f>RIGHT($C$83,3)&amp;"*"&amp;RIGHT($C$82,4)&amp;"*"&amp;C$55&amp;"*"&amp;"A"</f>
        <v>081*2020*6010*A</v>
      </c>
      <c r="B734" s="407">
        <f>ROUND(C59,0)</f>
        <v>38391</v>
      </c>
      <c r="C734" s="407">
        <f>ROUND(C60,2)</f>
        <v>333</v>
      </c>
      <c r="D734" s="407">
        <f>ROUND(C61,0)</f>
        <v>31422423</v>
      </c>
      <c r="E734" s="407">
        <f>ROUND(C62,0)</f>
        <v>6254359</v>
      </c>
      <c r="F734" s="407">
        <f>ROUND(C63,0)</f>
        <v>0</v>
      </c>
      <c r="G734" s="407">
        <f>ROUND(C64,0)</f>
        <v>3852078</v>
      </c>
      <c r="H734" s="407">
        <f>ROUND(C65,0)</f>
        <v>236378</v>
      </c>
      <c r="I734" s="407">
        <f>ROUND(C66,0)</f>
        <v>810957</v>
      </c>
      <c r="J734" s="407">
        <f>ROUND(C67,0)</f>
        <v>3086517</v>
      </c>
      <c r="K734" s="407">
        <f>ROUND(C68,0)</f>
        <v>269348</v>
      </c>
      <c r="L734" s="407">
        <f>ROUND(C69,0)</f>
        <v>226553</v>
      </c>
      <c r="M734" s="407">
        <f>ROUND(C70,0)</f>
        <v>62278</v>
      </c>
      <c r="N734" s="407">
        <f>ROUND(C75,0)</f>
        <v>180294118</v>
      </c>
      <c r="O734" s="407">
        <f>ROUND(C73,0)</f>
        <v>176882526</v>
      </c>
      <c r="P734" s="407">
        <f>IF(C76&gt;0,ROUND(C76,0),0)</f>
        <v>43783</v>
      </c>
      <c r="Q734" s="407">
        <f>IF(C77&gt;0,ROUND(C77,0),0)</f>
        <v>93988</v>
      </c>
      <c r="R734" s="407">
        <f>IF(C78&gt;0,ROUND(C78,0),0)</f>
        <v>15159</v>
      </c>
      <c r="S734" s="407">
        <f>IF(C79&gt;0,ROUND(C79,0),0)</f>
        <v>782086</v>
      </c>
      <c r="T734" s="407">
        <f>IF(C80&gt;0,ROUND(C80,2),0)</f>
        <v>211.05</v>
      </c>
      <c r="U734" s="407"/>
      <c r="V734" s="407"/>
      <c r="W734" s="407"/>
      <c r="X734" s="407"/>
      <c r="Y734" s="407">
        <f>IF(M668&lt;&gt;0,ROUND(M668,0),0)</f>
        <v>30245801</v>
      </c>
      <c r="Z734" s="407"/>
      <c r="AA734" s="407"/>
      <c r="AB734" s="407"/>
      <c r="AC734" s="407"/>
      <c r="AD734" s="407"/>
      <c r="AE734" s="407"/>
      <c r="AF734" s="407"/>
      <c r="AG734" s="407"/>
      <c r="AH734" s="407"/>
      <c r="AI734" s="407"/>
      <c r="AJ734" s="407"/>
      <c r="AK734" s="407"/>
      <c r="AL734" s="407"/>
      <c r="AM734" s="407"/>
      <c r="AN734" s="407"/>
      <c r="AO734" s="407"/>
      <c r="AP734" s="407"/>
      <c r="AQ734" s="407"/>
      <c r="AR734" s="407"/>
      <c r="AS734" s="407"/>
      <c r="AT734" s="407"/>
      <c r="AU734" s="407"/>
      <c r="AV734" s="407"/>
      <c r="AW734" s="407"/>
      <c r="AX734" s="407"/>
      <c r="AY734" s="407"/>
      <c r="AZ734" s="407"/>
      <c r="BA734" s="407"/>
      <c r="BB734" s="407"/>
      <c r="BC734" s="407"/>
      <c r="BD734" s="407"/>
      <c r="BE734" s="407"/>
      <c r="BF734" s="407"/>
      <c r="BG734" s="407"/>
      <c r="BH734" s="407"/>
      <c r="BI734" s="407"/>
      <c r="BJ734" s="407"/>
      <c r="BK734" s="407"/>
      <c r="BL734" s="407"/>
      <c r="BM734" s="407"/>
      <c r="BN734" s="407"/>
      <c r="BO734" s="407"/>
      <c r="BP734" s="407"/>
      <c r="BQ734" s="407"/>
      <c r="BR734" s="407"/>
      <c r="BS734" s="407"/>
      <c r="BT734" s="407"/>
      <c r="BU734" s="407"/>
      <c r="BV734" s="407"/>
      <c r="BW734" s="407"/>
      <c r="BX734" s="407"/>
      <c r="BY734" s="407"/>
      <c r="BZ734" s="407"/>
      <c r="CA734" s="407"/>
      <c r="CB734" s="407"/>
      <c r="CC734" s="407"/>
      <c r="CD734" s="407"/>
      <c r="CE734" s="407"/>
    </row>
    <row r="735" spans="1:84" ht="12.65" customHeight="1" x14ac:dyDescent="0.3">
      <c r="A735" s="411" t="str">
        <f>RIGHT($C$83,3)&amp;"*"&amp;RIGHT($C$82,4)&amp;"*"&amp;D$55&amp;"*"&amp;"A"</f>
        <v>081*2020*6030*A</v>
      </c>
      <c r="B735" s="407">
        <f>ROUND(D59,0)</f>
        <v>17344</v>
      </c>
      <c r="C735" s="412">
        <f>ROUND(D60,2)</f>
        <v>133.08000000000001</v>
      </c>
      <c r="D735" s="407">
        <f>ROUND(D61,0)</f>
        <v>12095407</v>
      </c>
      <c r="E735" s="407">
        <f>ROUND(D62,0)</f>
        <v>2639499</v>
      </c>
      <c r="F735" s="407">
        <f>ROUND(D63,0)</f>
        <v>519675</v>
      </c>
      <c r="G735" s="407">
        <f>ROUND(D64,0)</f>
        <v>1072328</v>
      </c>
      <c r="H735" s="407">
        <f>ROUND(D65,0)</f>
        <v>109416</v>
      </c>
      <c r="I735" s="407">
        <f>ROUND(D66,0)</f>
        <v>221284</v>
      </c>
      <c r="J735" s="407">
        <f>ROUND(D67,0)</f>
        <v>1273233</v>
      </c>
      <c r="K735" s="407">
        <f>ROUND(D68,0)</f>
        <v>113346</v>
      </c>
      <c r="L735" s="407">
        <f>ROUND(D69,0)</f>
        <v>60593</v>
      </c>
      <c r="M735" s="407">
        <f>ROUND(D70,0)</f>
        <v>18222</v>
      </c>
      <c r="N735" s="407">
        <f>ROUND(D75,0)</f>
        <v>65154112</v>
      </c>
      <c r="O735" s="407">
        <f>ROUND(D73,0)</f>
        <v>56342288</v>
      </c>
      <c r="P735" s="407">
        <f>IF(D76&gt;0,ROUND(D76,0),0)</f>
        <v>36405</v>
      </c>
      <c r="Q735" s="407">
        <f>IF(D77&gt;0,ROUND(D77,0),0)</f>
        <v>114014</v>
      </c>
      <c r="R735" s="407">
        <f>IF(D78&gt;0,ROUND(D78,0),0)</f>
        <v>4497</v>
      </c>
      <c r="S735" s="407">
        <f>IF(D79&gt;0,ROUND(D79,0),0)</f>
        <v>273095</v>
      </c>
      <c r="T735" s="412">
        <f>IF(D80&gt;0,ROUND(D80,2),0)</f>
        <v>77.489999999999995</v>
      </c>
      <c r="U735" s="407"/>
      <c r="V735" s="410"/>
      <c r="W735" s="407"/>
      <c r="X735" s="407"/>
      <c r="Y735" s="407">
        <f t="shared" ref="Y735:Y779" si="23">IF(M669&lt;&gt;0,ROUND(M669,0),0)</f>
        <v>15741465</v>
      </c>
      <c r="Z735" s="410"/>
      <c r="AA735" s="410"/>
      <c r="AB735" s="410"/>
      <c r="AC735" s="410"/>
      <c r="AD735" s="410"/>
      <c r="AE735" s="410"/>
      <c r="AF735" s="410"/>
      <c r="AG735" s="410"/>
      <c r="AH735" s="410"/>
      <c r="AI735" s="410"/>
      <c r="AJ735" s="410"/>
      <c r="AK735" s="410"/>
      <c r="AL735" s="410"/>
      <c r="AM735" s="410"/>
      <c r="AN735" s="410"/>
      <c r="AO735" s="410"/>
      <c r="AP735" s="410"/>
      <c r="AQ735" s="410"/>
      <c r="AR735" s="410"/>
      <c r="AS735" s="410"/>
      <c r="AT735" s="410"/>
      <c r="AU735" s="410"/>
      <c r="AV735" s="410"/>
      <c r="AW735" s="410"/>
      <c r="AX735" s="410"/>
      <c r="AY735" s="410"/>
      <c r="AZ735" s="410"/>
      <c r="BA735" s="410"/>
      <c r="BB735" s="410"/>
      <c r="BC735" s="410"/>
      <c r="BD735" s="410"/>
      <c r="BE735" s="410"/>
      <c r="BF735" s="410"/>
      <c r="BG735" s="410"/>
      <c r="BH735" s="410"/>
      <c r="BI735" s="410"/>
      <c r="BJ735" s="410"/>
      <c r="BK735" s="410"/>
      <c r="BL735" s="410"/>
      <c r="BM735" s="410"/>
      <c r="BN735" s="410"/>
      <c r="BO735" s="410"/>
      <c r="BP735" s="410"/>
      <c r="BQ735" s="410"/>
      <c r="BR735" s="410"/>
      <c r="BS735" s="410"/>
      <c r="BT735" s="410"/>
      <c r="BU735" s="410"/>
      <c r="BV735" s="410"/>
      <c r="BW735" s="410"/>
      <c r="BX735" s="410"/>
      <c r="BY735" s="410"/>
      <c r="BZ735" s="410"/>
      <c r="CA735" s="410"/>
      <c r="CB735" s="410"/>
      <c r="CC735" s="410"/>
      <c r="CD735" s="410"/>
      <c r="CE735" s="410"/>
    </row>
    <row r="736" spans="1:84" ht="12.65" customHeight="1" x14ac:dyDescent="0.3">
      <c r="A736" s="411" t="str">
        <f>RIGHT($C$83,3)&amp;"*"&amp;RIGHT($C$82,4)&amp;"*"&amp;E$55&amp;"*"&amp;"A"</f>
        <v>081*2020*6070*A</v>
      </c>
      <c r="B736" s="407">
        <f>ROUND(E59,0)</f>
        <v>23696</v>
      </c>
      <c r="C736" s="412">
        <f>ROUND(E60,2)</f>
        <v>160.01</v>
      </c>
      <c r="D736" s="407">
        <f>ROUND(E61,0)</f>
        <v>13689656</v>
      </c>
      <c r="E736" s="407">
        <f>ROUND(E62,0)</f>
        <v>3039283</v>
      </c>
      <c r="F736" s="407">
        <f>ROUND(E63,0)</f>
        <v>0</v>
      </c>
      <c r="G736" s="407">
        <f>ROUND(E64,0)</f>
        <v>1373839</v>
      </c>
      <c r="H736" s="407">
        <f>ROUND(E65,0)</f>
        <v>164320</v>
      </c>
      <c r="I736" s="407">
        <f>ROUND(E66,0)</f>
        <v>291001</v>
      </c>
      <c r="J736" s="407">
        <f>ROUND(E67,0)</f>
        <v>2033517</v>
      </c>
      <c r="K736" s="407">
        <f>ROUND(E68,0)</f>
        <v>162725</v>
      </c>
      <c r="L736" s="407">
        <f>ROUND(E69,0)</f>
        <v>128364</v>
      </c>
      <c r="M736" s="407">
        <f>ROUND(E70,0)</f>
        <v>0</v>
      </c>
      <c r="N736" s="407">
        <f>ROUND(E75,0)</f>
        <v>67494684</v>
      </c>
      <c r="O736" s="407">
        <f>ROUND(E73,0)</f>
        <v>61959907</v>
      </c>
      <c r="P736" s="407">
        <f>IF(E76&gt;0,ROUND(E76,0),0)</f>
        <v>34734</v>
      </c>
      <c r="Q736" s="407">
        <f>IF(E77&gt;0,ROUND(E77,0),0)</f>
        <v>29720</v>
      </c>
      <c r="R736" s="407">
        <f>IF(E78&gt;0,ROUND(E78,0),0)</f>
        <v>61274</v>
      </c>
      <c r="S736" s="407">
        <f>IF(E79&gt;0,ROUND(E79,0),0)</f>
        <v>348196</v>
      </c>
      <c r="T736" s="412">
        <f>IF(E80&gt;0,ROUND(E80,2),0)</f>
        <v>82.62</v>
      </c>
      <c r="U736" s="407"/>
      <c r="V736" s="410"/>
      <c r="W736" s="407"/>
      <c r="X736" s="407"/>
      <c r="Y736" s="407">
        <f t="shared" si="23"/>
        <v>17858881</v>
      </c>
      <c r="Z736" s="410"/>
      <c r="AA736" s="410"/>
      <c r="AB736" s="410"/>
      <c r="AC736" s="410"/>
      <c r="AD736" s="410"/>
      <c r="AE736" s="410"/>
      <c r="AF736" s="410"/>
      <c r="AG736" s="410"/>
      <c r="AH736" s="410"/>
      <c r="AI736" s="410"/>
      <c r="AJ736" s="410"/>
      <c r="AK736" s="410"/>
      <c r="AL736" s="410"/>
      <c r="AM736" s="410"/>
      <c r="AN736" s="410"/>
      <c r="AO736" s="410"/>
      <c r="AP736" s="410"/>
      <c r="AQ736" s="410"/>
      <c r="AR736" s="410"/>
      <c r="AS736" s="410"/>
      <c r="AT736" s="410"/>
      <c r="AU736" s="410"/>
      <c r="AV736" s="410"/>
      <c r="AW736" s="410"/>
      <c r="AX736" s="410"/>
      <c r="AY736" s="410"/>
      <c r="AZ736" s="410"/>
      <c r="BA736" s="410"/>
      <c r="BB736" s="410"/>
      <c r="BC736" s="410"/>
      <c r="BD736" s="410"/>
      <c r="BE736" s="410"/>
      <c r="BF736" s="410"/>
      <c r="BG736" s="410"/>
      <c r="BH736" s="410"/>
      <c r="BI736" s="410"/>
      <c r="BJ736" s="410"/>
      <c r="BK736" s="410"/>
      <c r="BL736" s="410"/>
      <c r="BM736" s="410"/>
      <c r="BN736" s="410"/>
      <c r="BO736" s="410"/>
      <c r="BP736" s="410"/>
      <c r="BQ736" s="410"/>
      <c r="BR736" s="410"/>
      <c r="BS736" s="410"/>
      <c r="BT736" s="410"/>
      <c r="BU736" s="410"/>
      <c r="BV736" s="410"/>
      <c r="BW736" s="410"/>
      <c r="BX736" s="410"/>
      <c r="BY736" s="410"/>
      <c r="BZ736" s="410"/>
      <c r="CA736" s="410"/>
      <c r="CB736" s="410"/>
      <c r="CC736" s="410"/>
      <c r="CD736" s="410"/>
      <c r="CE736" s="410"/>
    </row>
    <row r="737" spans="1:83" ht="12.65" customHeight="1" x14ac:dyDescent="0.3">
      <c r="A737" s="411" t="str">
        <f>RIGHT($C$83,3)&amp;"*"&amp;RIGHT($C$82,4)&amp;"*"&amp;F$55&amp;"*"&amp;"A"</f>
        <v>081*2020*6100*A</v>
      </c>
      <c r="B737" s="407">
        <f>ROUND(F59,0)</f>
        <v>3707</v>
      </c>
      <c r="C737" s="412">
        <f>ROUND(F60,2)</f>
        <v>34.56</v>
      </c>
      <c r="D737" s="407">
        <f>ROUND(F61,0)</f>
        <v>3597930</v>
      </c>
      <c r="E737" s="407">
        <f>ROUND(F62,0)</f>
        <v>795461</v>
      </c>
      <c r="F737" s="407">
        <f>ROUND(F63,0)</f>
        <v>0</v>
      </c>
      <c r="G737" s="407">
        <f>ROUND(F64,0)</f>
        <v>209647</v>
      </c>
      <c r="H737" s="407">
        <f>ROUND(F65,0)</f>
        <v>39747</v>
      </c>
      <c r="I737" s="407">
        <f>ROUND(F66,0)</f>
        <v>304358</v>
      </c>
      <c r="J737" s="407">
        <f>ROUND(F67,0)</f>
        <v>455115</v>
      </c>
      <c r="K737" s="407">
        <f>ROUND(F68,0)</f>
        <v>2331</v>
      </c>
      <c r="L737" s="407">
        <f>ROUND(F69,0)</f>
        <v>5057</v>
      </c>
      <c r="M737" s="407">
        <f>ROUND(F70,0)</f>
        <v>8190</v>
      </c>
      <c r="N737" s="407">
        <f>ROUND(F75,0)</f>
        <v>17462380</v>
      </c>
      <c r="O737" s="407">
        <f>ROUND(F73,0)</f>
        <v>17167858</v>
      </c>
      <c r="P737" s="407">
        <f>IF(F76&gt;0,ROUND(F76,0),0)</f>
        <v>19168</v>
      </c>
      <c r="Q737" s="407">
        <f>IF(F77&gt;0,ROUND(F77,0),0)</f>
        <v>7697</v>
      </c>
      <c r="R737" s="407">
        <f>IF(F78&gt;0,ROUND(F78,0),0)</f>
        <v>9869</v>
      </c>
      <c r="S737" s="407">
        <f>IF(F79&gt;0,ROUND(F79,0),0)</f>
        <v>64488</v>
      </c>
      <c r="T737" s="412">
        <f>IF(F80&gt;0,ROUND(F80,2),0)</f>
        <v>22.78</v>
      </c>
      <c r="U737" s="407"/>
      <c r="V737" s="410"/>
      <c r="W737" s="407"/>
      <c r="X737" s="407"/>
      <c r="Y737" s="407">
        <f t="shared" si="23"/>
        <v>5266707</v>
      </c>
      <c r="Z737" s="410"/>
      <c r="AA737" s="410"/>
      <c r="AB737" s="410"/>
      <c r="AC737" s="410"/>
      <c r="AD737" s="410"/>
      <c r="AE737" s="410"/>
      <c r="AF737" s="410"/>
      <c r="AG737" s="410"/>
      <c r="AH737" s="410"/>
      <c r="AI737" s="410"/>
      <c r="AJ737" s="410"/>
      <c r="AK737" s="410"/>
      <c r="AL737" s="410"/>
      <c r="AM737" s="410"/>
      <c r="AN737" s="410"/>
      <c r="AO737" s="410"/>
      <c r="AP737" s="410"/>
      <c r="AQ737" s="410"/>
      <c r="AR737" s="410"/>
      <c r="AS737" s="410"/>
      <c r="AT737" s="410"/>
      <c r="AU737" s="410"/>
      <c r="AV737" s="410"/>
      <c r="AW737" s="410"/>
      <c r="AX737" s="410"/>
      <c r="AY737" s="410"/>
      <c r="AZ737" s="410"/>
      <c r="BA737" s="410"/>
      <c r="BB737" s="410"/>
      <c r="BC737" s="410"/>
      <c r="BD737" s="410"/>
      <c r="BE737" s="410"/>
      <c r="BF737" s="410"/>
      <c r="BG737" s="410"/>
      <c r="BH737" s="410"/>
      <c r="BI737" s="410"/>
      <c r="BJ737" s="410"/>
      <c r="BK737" s="410"/>
      <c r="BL737" s="410"/>
      <c r="BM737" s="410"/>
      <c r="BN737" s="410"/>
      <c r="BO737" s="410"/>
      <c r="BP737" s="410"/>
      <c r="BQ737" s="410"/>
      <c r="BR737" s="410"/>
      <c r="BS737" s="410"/>
      <c r="BT737" s="410"/>
      <c r="BU737" s="410"/>
      <c r="BV737" s="410"/>
      <c r="BW737" s="410"/>
      <c r="BX737" s="410"/>
      <c r="BY737" s="410"/>
      <c r="BZ737" s="410"/>
      <c r="CA737" s="410"/>
      <c r="CB737" s="410"/>
      <c r="CC737" s="410"/>
      <c r="CD737" s="410"/>
      <c r="CE737" s="410"/>
    </row>
    <row r="738" spans="1:83" ht="12.65" customHeight="1" x14ac:dyDescent="0.3">
      <c r="A738" s="411" t="str">
        <f>RIGHT($C$83,3)&amp;"*"&amp;RIGHT($C$82,4)&amp;"*"&amp;G$55&amp;"*"&amp;"A"</f>
        <v>081*2020*6120*A</v>
      </c>
      <c r="B738" s="407">
        <f>ROUND(G59,0)</f>
        <v>13490</v>
      </c>
      <c r="C738" s="412">
        <f>ROUND(G60,2)</f>
        <v>82.67</v>
      </c>
      <c r="D738" s="407">
        <f>ROUND(G61,0)</f>
        <v>5998010</v>
      </c>
      <c r="E738" s="407">
        <f>ROUND(G62,0)</f>
        <v>1753360</v>
      </c>
      <c r="F738" s="407">
        <f>ROUND(G63,0)</f>
        <v>0</v>
      </c>
      <c r="G738" s="407">
        <f>ROUND(G64,0)</f>
        <v>414714</v>
      </c>
      <c r="H738" s="407">
        <f>ROUND(G65,0)</f>
        <v>55859</v>
      </c>
      <c r="I738" s="407">
        <f>ROUND(G66,0)</f>
        <v>70603</v>
      </c>
      <c r="J738" s="407">
        <f>ROUND(G67,0)</f>
        <v>607491</v>
      </c>
      <c r="K738" s="407">
        <f>ROUND(G68,0)</f>
        <v>105211</v>
      </c>
      <c r="L738" s="407">
        <f>ROUND(G69,0)</f>
        <v>30394</v>
      </c>
      <c r="M738" s="407">
        <f>ROUND(G70,0)</f>
        <v>0</v>
      </c>
      <c r="N738" s="407">
        <f>ROUND(G75,0)</f>
        <v>44204481</v>
      </c>
      <c r="O738" s="407">
        <f>ROUND(G73,0)</f>
        <v>44204481</v>
      </c>
      <c r="P738" s="407">
        <f>IF(G76&gt;0,ROUND(G76,0),0)</f>
        <v>25607</v>
      </c>
      <c r="Q738" s="407">
        <f>IF(G77&gt;0,ROUND(G77,0),0)</f>
        <v>47262</v>
      </c>
      <c r="R738" s="407">
        <f>IF(G78&gt;0,ROUND(G78,0),0)</f>
        <v>0</v>
      </c>
      <c r="S738" s="407">
        <f>IF(G79&gt;0,ROUND(G79,0),0)</f>
        <v>83278</v>
      </c>
      <c r="T738" s="412">
        <f>IF(G80&gt;0,ROUND(G80,2),0)</f>
        <v>41.34</v>
      </c>
      <c r="U738" s="407"/>
      <c r="V738" s="410"/>
      <c r="W738" s="407"/>
      <c r="X738" s="407"/>
      <c r="Y738" s="407">
        <f t="shared" si="23"/>
        <v>8317610</v>
      </c>
      <c r="Z738" s="410"/>
      <c r="AA738" s="410"/>
      <c r="AB738" s="410"/>
      <c r="AC738" s="410"/>
      <c r="AD738" s="410"/>
      <c r="AE738" s="410"/>
      <c r="AF738" s="410"/>
      <c r="AG738" s="410"/>
      <c r="AH738" s="410"/>
      <c r="AI738" s="410"/>
      <c r="AJ738" s="410"/>
      <c r="AK738" s="410"/>
      <c r="AL738" s="410"/>
      <c r="AM738" s="410"/>
      <c r="AN738" s="410"/>
      <c r="AO738" s="410"/>
      <c r="AP738" s="410"/>
      <c r="AQ738" s="410"/>
      <c r="AR738" s="410"/>
      <c r="AS738" s="410"/>
      <c r="AT738" s="410"/>
      <c r="AU738" s="410"/>
      <c r="AV738" s="410"/>
      <c r="AW738" s="410"/>
      <c r="AX738" s="410"/>
      <c r="AY738" s="410"/>
      <c r="AZ738" s="410"/>
      <c r="BA738" s="410"/>
      <c r="BB738" s="410"/>
      <c r="BC738" s="410"/>
      <c r="BD738" s="410"/>
      <c r="BE738" s="410"/>
      <c r="BF738" s="410"/>
      <c r="BG738" s="410"/>
      <c r="BH738" s="410"/>
      <c r="BI738" s="410"/>
      <c r="BJ738" s="410"/>
      <c r="BK738" s="410"/>
      <c r="BL738" s="410"/>
      <c r="BM738" s="410"/>
      <c r="BN738" s="410"/>
      <c r="BO738" s="410"/>
      <c r="BP738" s="410"/>
      <c r="BQ738" s="410"/>
      <c r="BR738" s="410"/>
      <c r="BS738" s="410"/>
      <c r="BT738" s="410"/>
      <c r="BU738" s="410"/>
      <c r="BV738" s="410"/>
      <c r="BW738" s="410"/>
      <c r="BX738" s="410"/>
      <c r="BY738" s="410"/>
      <c r="BZ738" s="410"/>
      <c r="CA738" s="410"/>
      <c r="CB738" s="410"/>
      <c r="CC738" s="410"/>
      <c r="CD738" s="410"/>
      <c r="CE738" s="410"/>
    </row>
    <row r="739" spans="1:83" ht="12.65" customHeight="1" x14ac:dyDescent="0.3">
      <c r="A739" s="411" t="str">
        <f>RIGHT($C$83,3)&amp;"*"&amp;RIGHT($C$82,4)&amp;"*"&amp;H$55&amp;"*"&amp;"A"</f>
        <v>081*2020*6140*A</v>
      </c>
      <c r="B739" s="407">
        <f>ROUND(H59,0)</f>
        <v>0</v>
      </c>
      <c r="C739" s="412">
        <f>ROUND(H60,2)</f>
        <v>2.8</v>
      </c>
      <c r="D739" s="407">
        <f>ROUND(H61,0)</f>
        <v>367624</v>
      </c>
      <c r="E739" s="407">
        <f>ROUND(H62,0)</f>
        <v>71313</v>
      </c>
      <c r="F739" s="407">
        <f>ROUND(H63,0)</f>
        <v>0</v>
      </c>
      <c r="G739" s="407">
        <f>ROUND(H64,0)</f>
        <v>11687</v>
      </c>
      <c r="H739" s="407">
        <f>ROUND(H65,0)</f>
        <v>23700</v>
      </c>
      <c r="I739" s="407">
        <f>ROUND(H66,0)</f>
        <v>84</v>
      </c>
      <c r="J739" s="407">
        <f>ROUND(H67,0)</f>
        <v>10450</v>
      </c>
      <c r="K739" s="407">
        <f>ROUND(H68,0)</f>
        <v>0</v>
      </c>
      <c r="L739" s="407">
        <f>ROUND(H69,0)</f>
        <v>16069</v>
      </c>
      <c r="M739" s="407">
        <f>ROUND(H70,0)</f>
        <v>0</v>
      </c>
      <c r="N739" s="407">
        <f>ROUND(H75,0)</f>
        <v>388384</v>
      </c>
      <c r="O739" s="407">
        <f>ROUND(H73,0)</f>
        <v>0</v>
      </c>
      <c r="P739" s="407">
        <f>IF(H76&gt;0,ROUND(H76,0),0)</f>
        <v>0</v>
      </c>
      <c r="Q739" s="407">
        <f>IF(H77&gt;0,ROUND(H77,0),0)</f>
        <v>0</v>
      </c>
      <c r="R739" s="407">
        <f>IF(H78&gt;0,ROUND(H78,0),0)</f>
        <v>0</v>
      </c>
      <c r="S739" s="407">
        <f>IF(H79&gt;0,ROUND(H79,0),0)</f>
        <v>0</v>
      </c>
      <c r="T739" s="412">
        <f>IF(H80&gt;0,ROUND(H80,2),0)</f>
        <v>0.02</v>
      </c>
      <c r="U739" s="407"/>
      <c r="V739" s="410"/>
      <c r="W739" s="407"/>
      <c r="X739" s="407"/>
      <c r="Y739" s="407">
        <f t="shared" si="23"/>
        <v>199721</v>
      </c>
      <c r="Z739" s="410"/>
      <c r="AA739" s="410"/>
      <c r="AB739" s="410"/>
      <c r="AC739" s="410"/>
      <c r="AD739" s="410"/>
      <c r="AE739" s="410"/>
      <c r="AF739" s="410"/>
      <c r="AG739" s="410"/>
      <c r="AH739" s="410"/>
      <c r="AI739" s="410"/>
      <c r="AJ739" s="410"/>
      <c r="AK739" s="410"/>
      <c r="AL739" s="410"/>
      <c r="AM739" s="410"/>
      <c r="AN739" s="410"/>
      <c r="AO739" s="410"/>
      <c r="AP739" s="410"/>
      <c r="AQ739" s="410"/>
      <c r="AR739" s="410"/>
      <c r="AS739" s="410"/>
      <c r="AT739" s="410"/>
      <c r="AU739" s="410"/>
      <c r="AV739" s="410"/>
      <c r="AW739" s="410"/>
      <c r="AX739" s="410"/>
      <c r="AY739" s="410"/>
      <c r="AZ739" s="410"/>
      <c r="BA739" s="410"/>
      <c r="BB739" s="410"/>
      <c r="BC739" s="410"/>
      <c r="BD739" s="410"/>
      <c r="BE739" s="410"/>
      <c r="BF739" s="410"/>
      <c r="BG739" s="410"/>
      <c r="BH739" s="410"/>
      <c r="BI739" s="410"/>
      <c r="BJ739" s="410"/>
      <c r="BK739" s="410"/>
      <c r="BL739" s="410"/>
      <c r="BM739" s="410"/>
      <c r="BN739" s="410"/>
      <c r="BO739" s="410"/>
      <c r="BP739" s="410"/>
      <c r="BQ739" s="410"/>
      <c r="BR739" s="410"/>
      <c r="BS739" s="410"/>
      <c r="BT739" s="410"/>
      <c r="BU739" s="410"/>
      <c r="BV739" s="410"/>
      <c r="BW739" s="410"/>
      <c r="BX739" s="410"/>
      <c r="BY739" s="410"/>
      <c r="BZ739" s="410"/>
      <c r="CA739" s="410"/>
      <c r="CB739" s="410"/>
      <c r="CC739" s="410"/>
      <c r="CD739" s="410"/>
      <c r="CE739" s="410"/>
    </row>
    <row r="740" spans="1:83" ht="12.65" customHeight="1" x14ac:dyDescent="0.3">
      <c r="A740" s="411" t="str">
        <f>RIGHT($C$83,3)&amp;"*"&amp;RIGHT($C$82,4)&amp;"*"&amp;I$55&amp;"*"&amp;"A"</f>
        <v>081*2020*6150*A</v>
      </c>
      <c r="B740" s="407">
        <f>ROUND(I59,0)</f>
        <v>0</v>
      </c>
      <c r="C740" s="412">
        <f>ROUND(I60,2)</f>
        <v>0</v>
      </c>
      <c r="D740" s="407">
        <f>ROUND(I61,0)</f>
        <v>0</v>
      </c>
      <c r="E740" s="407">
        <f>ROUND(I62,0)</f>
        <v>0</v>
      </c>
      <c r="F740" s="407">
        <f>ROUND(I63,0)</f>
        <v>0</v>
      </c>
      <c r="G740" s="407">
        <f>ROUND(I64,0)</f>
        <v>0</v>
      </c>
      <c r="H740" s="407">
        <f>ROUND(I65,0)</f>
        <v>0</v>
      </c>
      <c r="I740" s="407">
        <f>ROUND(I66,0)</f>
        <v>0</v>
      </c>
      <c r="J740" s="407">
        <f>ROUND(I67,0)</f>
        <v>0</v>
      </c>
      <c r="K740" s="407">
        <f>ROUND(I68,0)</f>
        <v>0</v>
      </c>
      <c r="L740" s="407">
        <f>ROUND(I69,0)</f>
        <v>0</v>
      </c>
      <c r="M740" s="407">
        <f>ROUND(I70,0)</f>
        <v>0</v>
      </c>
      <c r="N740" s="407">
        <f>ROUND(I75,0)</f>
        <v>0</v>
      </c>
      <c r="O740" s="407">
        <f>ROUND(I73,0)</f>
        <v>0</v>
      </c>
      <c r="P740" s="407">
        <f>IF(I76&gt;0,ROUND(I76,0),0)</f>
        <v>0</v>
      </c>
      <c r="Q740" s="407">
        <f>IF(I77&gt;0,ROUND(I77,0),0)</f>
        <v>0</v>
      </c>
      <c r="R740" s="407">
        <f>IF(I78&gt;0,ROUND(I78,0),0)</f>
        <v>0</v>
      </c>
      <c r="S740" s="407">
        <f>IF(I79&gt;0,ROUND(I79,0),0)</f>
        <v>0</v>
      </c>
      <c r="T740" s="412">
        <f>IF(I80&gt;0,ROUND(I80,2),0)</f>
        <v>0</v>
      </c>
      <c r="U740" s="407"/>
      <c r="V740" s="410"/>
      <c r="W740" s="407"/>
      <c r="X740" s="407"/>
      <c r="Y740" s="407">
        <f t="shared" si="23"/>
        <v>0</v>
      </c>
      <c r="Z740" s="410"/>
      <c r="AA740" s="410"/>
      <c r="AB740" s="410"/>
      <c r="AC740" s="410"/>
      <c r="AD740" s="410"/>
      <c r="AE740" s="410"/>
      <c r="AF740" s="410"/>
      <c r="AG740" s="410"/>
      <c r="AH740" s="410"/>
      <c r="AI740" s="410"/>
      <c r="AJ740" s="410"/>
      <c r="AK740" s="410"/>
      <c r="AL740" s="410"/>
      <c r="AM740" s="410"/>
      <c r="AN740" s="410"/>
      <c r="AO740" s="410"/>
      <c r="AP740" s="410"/>
      <c r="AQ740" s="410"/>
      <c r="AR740" s="410"/>
      <c r="AS740" s="410"/>
      <c r="AT740" s="410"/>
      <c r="AU740" s="410"/>
      <c r="AV740" s="410"/>
      <c r="AW740" s="410"/>
      <c r="AX740" s="410"/>
      <c r="AY740" s="410"/>
      <c r="AZ740" s="410"/>
      <c r="BA740" s="410"/>
      <c r="BB740" s="410"/>
      <c r="BC740" s="410"/>
      <c r="BD740" s="410"/>
      <c r="BE740" s="410"/>
      <c r="BF740" s="410"/>
      <c r="BG740" s="410"/>
      <c r="BH740" s="410"/>
      <c r="BI740" s="410"/>
      <c r="BJ740" s="410"/>
      <c r="BK740" s="410"/>
      <c r="BL740" s="410"/>
      <c r="BM740" s="410"/>
      <c r="BN740" s="410"/>
      <c r="BO740" s="410"/>
      <c r="BP740" s="410"/>
      <c r="BQ740" s="410"/>
      <c r="BR740" s="410"/>
      <c r="BS740" s="410"/>
      <c r="BT740" s="410"/>
      <c r="BU740" s="410"/>
      <c r="BV740" s="410"/>
      <c r="BW740" s="410"/>
      <c r="BX740" s="410"/>
      <c r="BY740" s="410"/>
      <c r="BZ740" s="410"/>
      <c r="CA740" s="410"/>
      <c r="CB740" s="410"/>
      <c r="CC740" s="410"/>
      <c r="CD740" s="410"/>
      <c r="CE740" s="410"/>
    </row>
    <row r="741" spans="1:83" ht="12.65" customHeight="1" x14ac:dyDescent="0.3">
      <c r="A741" s="411" t="str">
        <f>RIGHT($C$83,3)&amp;"*"&amp;RIGHT($C$82,4)&amp;"*"&amp;J$55&amp;"*"&amp;"A"</f>
        <v>081*2020*6170*A</v>
      </c>
      <c r="B741" s="407">
        <f>ROUND(J59,0)</f>
        <v>0</v>
      </c>
      <c r="C741" s="412">
        <f>ROUND(J60,2)</f>
        <v>0</v>
      </c>
      <c r="D741" s="407">
        <f>ROUND(J61,0)</f>
        <v>0</v>
      </c>
      <c r="E741" s="407">
        <f>ROUND(J62,0)</f>
        <v>0</v>
      </c>
      <c r="F741" s="407">
        <f>ROUND(J63,0)</f>
        <v>0</v>
      </c>
      <c r="G741" s="407">
        <f>ROUND(J64,0)</f>
        <v>0</v>
      </c>
      <c r="H741" s="407">
        <f>ROUND(J65,0)</f>
        <v>0</v>
      </c>
      <c r="I741" s="407">
        <f>ROUND(J66,0)</f>
        <v>0</v>
      </c>
      <c r="J741" s="407">
        <f>ROUND(J67,0)</f>
        <v>0</v>
      </c>
      <c r="K741" s="407">
        <f>ROUND(J68,0)</f>
        <v>0</v>
      </c>
      <c r="L741" s="407">
        <f>ROUND(J69,0)</f>
        <v>0</v>
      </c>
      <c r="M741" s="407">
        <f>ROUND(J70,0)</f>
        <v>0</v>
      </c>
      <c r="N741" s="407">
        <f>ROUND(J75,0)</f>
        <v>0</v>
      </c>
      <c r="O741" s="407">
        <f>ROUND(J73,0)</f>
        <v>0</v>
      </c>
      <c r="P741" s="407">
        <f>IF(J76&gt;0,ROUND(J76,0),0)</f>
        <v>0</v>
      </c>
      <c r="Q741" s="407">
        <f>IF(J77&gt;0,ROUND(J77,0),0)</f>
        <v>0</v>
      </c>
      <c r="R741" s="407">
        <f>IF(J78&gt;0,ROUND(J78,0),0)</f>
        <v>0</v>
      </c>
      <c r="S741" s="407">
        <f>IF(J79&gt;0,ROUND(J79,0),0)</f>
        <v>0</v>
      </c>
      <c r="T741" s="412">
        <f>IF(J80&gt;0,ROUND(J80,2),0)</f>
        <v>0</v>
      </c>
      <c r="U741" s="407"/>
      <c r="V741" s="410"/>
      <c r="W741" s="407"/>
      <c r="X741" s="407"/>
      <c r="Y741" s="407">
        <f t="shared" si="23"/>
        <v>0</v>
      </c>
      <c r="Z741" s="410"/>
      <c r="AA741" s="410"/>
      <c r="AB741" s="410"/>
      <c r="AC741" s="410"/>
      <c r="AD741" s="410"/>
      <c r="AE741" s="410"/>
      <c r="AF741" s="410"/>
      <c r="AG741" s="410"/>
      <c r="AH741" s="410"/>
      <c r="AI741" s="410"/>
      <c r="AJ741" s="410"/>
      <c r="AK741" s="410"/>
      <c r="AL741" s="410"/>
      <c r="AM741" s="410"/>
      <c r="AN741" s="410"/>
      <c r="AO741" s="410"/>
      <c r="AP741" s="410"/>
      <c r="AQ741" s="410"/>
      <c r="AR741" s="410"/>
      <c r="AS741" s="410"/>
      <c r="AT741" s="410"/>
      <c r="AU741" s="410"/>
      <c r="AV741" s="410"/>
      <c r="AW741" s="410"/>
      <c r="AX741" s="410"/>
      <c r="AY741" s="410"/>
      <c r="AZ741" s="410"/>
      <c r="BA741" s="410"/>
      <c r="BB741" s="410"/>
      <c r="BC741" s="410"/>
      <c r="BD741" s="410"/>
      <c r="BE741" s="410"/>
      <c r="BF741" s="410"/>
      <c r="BG741" s="410"/>
      <c r="BH741" s="410"/>
      <c r="BI741" s="410"/>
      <c r="BJ741" s="410"/>
      <c r="BK741" s="410"/>
      <c r="BL741" s="410"/>
      <c r="BM741" s="410"/>
      <c r="BN741" s="410"/>
      <c r="BO741" s="410"/>
      <c r="BP741" s="410"/>
      <c r="BQ741" s="410"/>
      <c r="BR741" s="410"/>
      <c r="BS741" s="410"/>
      <c r="BT741" s="410"/>
      <c r="BU741" s="410"/>
      <c r="BV741" s="410"/>
      <c r="BW741" s="410"/>
      <c r="BX741" s="410"/>
      <c r="BY741" s="410"/>
      <c r="BZ741" s="410"/>
      <c r="CA741" s="410"/>
      <c r="CB741" s="410"/>
      <c r="CC741" s="410"/>
      <c r="CD741" s="410"/>
      <c r="CE741" s="410"/>
    </row>
    <row r="742" spans="1:83" ht="12.65" customHeight="1" x14ac:dyDescent="0.3">
      <c r="A742" s="411" t="str">
        <f>RIGHT($C$83,3)&amp;"*"&amp;RIGHT($C$82,4)&amp;"*"&amp;K$55&amp;"*"&amp;"A"</f>
        <v>081*2020*6200*A</v>
      </c>
      <c r="B742" s="407">
        <f>ROUND(K59,0)</f>
        <v>0</v>
      </c>
      <c r="C742" s="412">
        <f>ROUND(K60,2)</f>
        <v>0</v>
      </c>
      <c r="D742" s="407">
        <f>ROUND(K61,0)</f>
        <v>0</v>
      </c>
      <c r="E742" s="407">
        <f>ROUND(K62,0)</f>
        <v>0</v>
      </c>
      <c r="F742" s="407">
        <f>ROUND(K63,0)</f>
        <v>0</v>
      </c>
      <c r="G742" s="407">
        <f>ROUND(K64,0)</f>
        <v>0</v>
      </c>
      <c r="H742" s="407">
        <f>ROUND(K65,0)</f>
        <v>0</v>
      </c>
      <c r="I742" s="407">
        <f>ROUND(K66,0)</f>
        <v>0</v>
      </c>
      <c r="J742" s="407">
        <f>ROUND(K67,0)</f>
        <v>0</v>
      </c>
      <c r="K742" s="407">
        <f>ROUND(K68,0)</f>
        <v>0</v>
      </c>
      <c r="L742" s="407">
        <f>ROUND(K69,0)</f>
        <v>0</v>
      </c>
      <c r="M742" s="407">
        <f>ROUND(K70,0)</f>
        <v>0</v>
      </c>
      <c r="N742" s="407">
        <f>ROUND(K75,0)</f>
        <v>0</v>
      </c>
      <c r="O742" s="407">
        <f>ROUND(K73,0)</f>
        <v>0</v>
      </c>
      <c r="P742" s="407">
        <f>IF(K76&gt;0,ROUND(K76,0),0)</f>
        <v>0</v>
      </c>
      <c r="Q742" s="407">
        <f>IF(K77&gt;0,ROUND(K77,0),0)</f>
        <v>0</v>
      </c>
      <c r="R742" s="407">
        <f>IF(K78&gt;0,ROUND(K78,0),0)</f>
        <v>0</v>
      </c>
      <c r="S742" s="407">
        <f>IF(K79&gt;0,ROUND(K79,0),0)</f>
        <v>0</v>
      </c>
      <c r="T742" s="412">
        <f>IF(K80&gt;0,ROUND(K80,2),0)</f>
        <v>0</v>
      </c>
      <c r="U742" s="407"/>
      <c r="V742" s="410"/>
      <c r="W742" s="407"/>
      <c r="X742" s="407"/>
      <c r="Y742" s="407">
        <f t="shared" si="23"/>
        <v>0</v>
      </c>
      <c r="Z742" s="410"/>
      <c r="AA742" s="410"/>
      <c r="AB742" s="410"/>
      <c r="AC742" s="410"/>
      <c r="AD742" s="410"/>
      <c r="AE742" s="410"/>
      <c r="AF742" s="410"/>
      <c r="AG742" s="410"/>
      <c r="AH742" s="410"/>
      <c r="AI742" s="410"/>
      <c r="AJ742" s="410"/>
      <c r="AK742" s="410"/>
      <c r="AL742" s="410"/>
      <c r="AM742" s="410"/>
      <c r="AN742" s="410"/>
      <c r="AO742" s="410"/>
      <c r="AP742" s="410"/>
      <c r="AQ742" s="410"/>
      <c r="AR742" s="410"/>
      <c r="AS742" s="410"/>
      <c r="AT742" s="410"/>
      <c r="AU742" s="410"/>
      <c r="AV742" s="410"/>
      <c r="AW742" s="410"/>
      <c r="AX742" s="410"/>
      <c r="AY742" s="410"/>
      <c r="AZ742" s="410"/>
      <c r="BA742" s="410"/>
      <c r="BB742" s="410"/>
      <c r="BC742" s="410"/>
      <c r="BD742" s="410"/>
      <c r="BE742" s="410"/>
      <c r="BF742" s="410"/>
      <c r="BG742" s="410"/>
      <c r="BH742" s="410"/>
      <c r="BI742" s="410"/>
      <c r="BJ742" s="410"/>
      <c r="BK742" s="410"/>
      <c r="BL742" s="410"/>
      <c r="BM742" s="410"/>
      <c r="BN742" s="410"/>
      <c r="BO742" s="410"/>
      <c r="BP742" s="410"/>
      <c r="BQ742" s="410"/>
      <c r="BR742" s="410"/>
      <c r="BS742" s="410"/>
      <c r="BT742" s="410"/>
      <c r="BU742" s="410"/>
      <c r="BV742" s="410"/>
      <c r="BW742" s="410"/>
      <c r="BX742" s="410"/>
      <c r="BY742" s="410"/>
      <c r="BZ742" s="410"/>
      <c r="CA742" s="410"/>
      <c r="CB742" s="410"/>
      <c r="CC742" s="410"/>
      <c r="CD742" s="410"/>
      <c r="CE742" s="410"/>
    </row>
    <row r="743" spans="1:83" ht="12.65" customHeight="1" x14ac:dyDescent="0.3">
      <c r="A743" s="411" t="str">
        <f>RIGHT($C$83,3)&amp;"*"&amp;RIGHT($C$82,4)&amp;"*"&amp;L$55&amp;"*"&amp;"A"</f>
        <v>081*2020*6210*A</v>
      </c>
      <c r="B743" s="407">
        <f>ROUND(L59,0)</f>
        <v>0</v>
      </c>
      <c r="C743" s="412">
        <f>ROUND(L60,2)</f>
        <v>0</v>
      </c>
      <c r="D743" s="407">
        <f>ROUND(L61,0)</f>
        <v>0</v>
      </c>
      <c r="E743" s="407">
        <f>ROUND(L62,0)</f>
        <v>0</v>
      </c>
      <c r="F743" s="407">
        <f>ROUND(L63,0)</f>
        <v>0</v>
      </c>
      <c r="G743" s="407">
        <f>ROUND(L64,0)</f>
        <v>0</v>
      </c>
      <c r="H743" s="407">
        <f>ROUND(L65,0)</f>
        <v>0</v>
      </c>
      <c r="I743" s="407">
        <f>ROUND(L66,0)</f>
        <v>0</v>
      </c>
      <c r="J743" s="407">
        <f>ROUND(L67,0)</f>
        <v>0</v>
      </c>
      <c r="K743" s="407">
        <f>ROUND(L68,0)</f>
        <v>0</v>
      </c>
      <c r="L743" s="407">
        <f>ROUND(L69,0)</f>
        <v>0</v>
      </c>
      <c r="M743" s="407">
        <f>ROUND(L70,0)</f>
        <v>0</v>
      </c>
      <c r="N743" s="407">
        <f>ROUND(L75,0)</f>
        <v>0</v>
      </c>
      <c r="O743" s="407">
        <f>ROUND(L73,0)</f>
        <v>0</v>
      </c>
      <c r="P743" s="407">
        <f>IF(L76&gt;0,ROUND(L76,0),0)</f>
        <v>0</v>
      </c>
      <c r="Q743" s="407">
        <f>IF(L77&gt;0,ROUND(L77,0),0)</f>
        <v>0</v>
      </c>
      <c r="R743" s="407">
        <f>IF(L78&gt;0,ROUND(L78,0),0)</f>
        <v>0</v>
      </c>
      <c r="S743" s="407">
        <f>IF(L79&gt;0,ROUND(L79,0),0)</f>
        <v>0</v>
      </c>
      <c r="T743" s="412">
        <f>IF(L80&gt;0,ROUND(L80,2),0)</f>
        <v>0</v>
      </c>
      <c r="U743" s="407"/>
      <c r="V743" s="410"/>
      <c r="W743" s="407"/>
      <c r="X743" s="407"/>
      <c r="Y743" s="407">
        <f t="shared" si="23"/>
        <v>0</v>
      </c>
      <c r="Z743" s="410"/>
      <c r="AA743" s="410"/>
      <c r="AB743" s="410"/>
      <c r="AC743" s="410"/>
      <c r="AD743" s="410"/>
      <c r="AE743" s="410"/>
      <c r="AF743" s="410"/>
      <c r="AG743" s="410"/>
      <c r="AH743" s="410"/>
      <c r="AI743" s="410"/>
      <c r="AJ743" s="410"/>
      <c r="AK743" s="410"/>
      <c r="AL743" s="410"/>
      <c r="AM743" s="410"/>
      <c r="AN743" s="410"/>
      <c r="AO743" s="410"/>
      <c r="AP743" s="410"/>
      <c r="AQ743" s="410"/>
      <c r="AR743" s="410"/>
      <c r="AS743" s="410"/>
      <c r="AT743" s="410"/>
      <c r="AU743" s="410"/>
      <c r="AV743" s="410"/>
      <c r="AW743" s="410"/>
      <c r="AX743" s="410"/>
      <c r="AY743" s="410"/>
      <c r="AZ743" s="410"/>
      <c r="BA743" s="410"/>
      <c r="BB743" s="410"/>
      <c r="BC743" s="410"/>
      <c r="BD743" s="410"/>
      <c r="BE743" s="410"/>
      <c r="BF743" s="410"/>
      <c r="BG743" s="410"/>
      <c r="BH743" s="410"/>
      <c r="BI743" s="410"/>
      <c r="BJ743" s="410"/>
      <c r="BK743" s="410"/>
      <c r="BL743" s="410"/>
      <c r="BM743" s="410"/>
      <c r="BN743" s="410"/>
      <c r="BO743" s="410"/>
      <c r="BP743" s="410"/>
      <c r="BQ743" s="410"/>
      <c r="BR743" s="410"/>
      <c r="BS743" s="410"/>
      <c r="BT743" s="410"/>
      <c r="BU743" s="410"/>
      <c r="BV743" s="410"/>
      <c r="BW743" s="410"/>
      <c r="BX743" s="410"/>
      <c r="BY743" s="410"/>
      <c r="BZ743" s="410"/>
      <c r="CA743" s="410"/>
      <c r="CB743" s="410"/>
      <c r="CC743" s="410"/>
      <c r="CD743" s="410"/>
      <c r="CE743" s="410"/>
    </row>
    <row r="744" spans="1:83" ht="12.65" customHeight="1" x14ac:dyDescent="0.3">
      <c r="A744" s="411" t="str">
        <f>RIGHT($C$83,3)&amp;"*"&amp;RIGHT($C$82,4)&amp;"*"&amp;M$55&amp;"*"&amp;"A"</f>
        <v>081*2020*6330*A</v>
      </c>
      <c r="B744" s="407">
        <f>ROUND(M59,0)</f>
        <v>0</v>
      </c>
      <c r="C744" s="412">
        <f>ROUND(M60,2)</f>
        <v>0</v>
      </c>
      <c r="D744" s="407">
        <f>ROUND(M61,0)</f>
        <v>0</v>
      </c>
      <c r="E744" s="407">
        <f>ROUND(M62,0)</f>
        <v>0</v>
      </c>
      <c r="F744" s="407">
        <f>ROUND(M63,0)</f>
        <v>0</v>
      </c>
      <c r="G744" s="407">
        <f>ROUND(M64,0)</f>
        <v>0</v>
      </c>
      <c r="H744" s="407">
        <f>ROUND(M65,0)</f>
        <v>0</v>
      </c>
      <c r="I744" s="407">
        <f>ROUND(M66,0)</f>
        <v>0</v>
      </c>
      <c r="J744" s="407">
        <f>ROUND(M67,0)</f>
        <v>0</v>
      </c>
      <c r="K744" s="407">
        <f>ROUND(M68,0)</f>
        <v>0</v>
      </c>
      <c r="L744" s="407">
        <f>ROUND(M69,0)</f>
        <v>0</v>
      </c>
      <c r="M744" s="407">
        <f>ROUND(M70,0)</f>
        <v>0</v>
      </c>
      <c r="N744" s="407">
        <f>ROUND(M75,0)</f>
        <v>0</v>
      </c>
      <c r="O744" s="407">
        <f>ROUND(M73,0)</f>
        <v>0</v>
      </c>
      <c r="P744" s="407">
        <f>IF(M76&gt;0,ROUND(M76,0),0)</f>
        <v>0</v>
      </c>
      <c r="Q744" s="407">
        <f>IF(M77&gt;0,ROUND(M77,0),0)</f>
        <v>0</v>
      </c>
      <c r="R744" s="407">
        <f>IF(M78&gt;0,ROUND(M78,0),0)</f>
        <v>0</v>
      </c>
      <c r="S744" s="407">
        <f>IF(M79&gt;0,ROUND(M79,0),0)</f>
        <v>0</v>
      </c>
      <c r="T744" s="412">
        <f>IF(M80&gt;0,ROUND(M80,2),0)</f>
        <v>0</v>
      </c>
      <c r="U744" s="407"/>
      <c r="V744" s="410"/>
      <c r="W744" s="407"/>
      <c r="X744" s="407"/>
      <c r="Y744" s="407">
        <f t="shared" si="23"/>
        <v>0</v>
      </c>
      <c r="Z744" s="410"/>
      <c r="AA744" s="410"/>
      <c r="AB744" s="410"/>
      <c r="AC744" s="410"/>
      <c r="AD744" s="410"/>
      <c r="AE744" s="410"/>
      <c r="AF744" s="410"/>
      <c r="AG744" s="410"/>
      <c r="AH744" s="410"/>
      <c r="AI744" s="410"/>
      <c r="AJ744" s="410"/>
      <c r="AK744" s="410"/>
      <c r="AL744" s="410"/>
      <c r="AM744" s="410"/>
      <c r="AN744" s="410"/>
      <c r="AO744" s="410"/>
      <c r="AP744" s="410"/>
      <c r="AQ744" s="410"/>
      <c r="AR744" s="410"/>
      <c r="AS744" s="410"/>
      <c r="AT744" s="410"/>
      <c r="AU744" s="410"/>
      <c r="AV744" s="410"/>
      <c r="AW744" s="410"/>
      <c r="AX744" s="410"/>
      <c r="AY744" s="410"/>
      <c r="AZ744" s="410"/>
      <c r="BA744" s="410"/>
      <c r="BB744" s="410"/>
      <c r="BC744" s="410"/>
      <c r="BD744" s="410"/>
      <c r="BE744" s="410"/>
      <c r="BF744" s="410"/>
      <c r="BG744" s="410"/>
      <c r="BH744" s="410"/>
      <c r="BI744" s="410"/>
      <c r="BJ744" s="410"/>
      <c r="BK744" s="410"/>
      <c r="BL744" s="410"/>
      <c r="BM744" s="410"/>
      <c r="BN744" s="410"/>
      <c r="BO744" s="410"/>
      <c r="BP744" s="410"/>
      <c r="BQ744" s="410"/>
      <c r="BR744" s="410"/>
      <c r="BS744" s="410"/>
      <c r="BT744" s="410"/>
      <c r="BU744" s="410"/>
      <c r="BV744" s="410"/>
      <c r="BW744" s="410"/>
      <c r="BX744" s="410"/>
      <c r="BY744" s="410"/>
      <c r="BZ744" s="410"/>
      <c r="CA744" s="410"/>
      <c r="CB744" s="410"/>
      <c r="CC744" s="410"/>
      <c r="CD744" s="410"/>
      <c r="CE744" s="410"/>
    </row>
    <row r="745" spans="1:83" ht="12.65" customHeight="1" x14ac:dyDescent="0.3">
      <c r="A745" s="411" t="str">
        <f>RIGHT($C$83,3)&amp;"*"&amp;RIGHT($C$82,4)&amp;"*"&amp;N$55&amp;"*"&amp;"A"</f>
        <v>081*2020*6400*A</v>
      </c>
      <c r="B745" s="407">
        <f>ROUND(N59,0)</f>
        <v>0</v>
      </c>
      <c r="C745" s="412">
        <f>ROUND(N60,2)</f>
        <v>0</v>
      </c>
      <c r="D745" s="407">
        <f>ROUND(N61,0)</f>
        <v>0</v>
      </c>
      <c r="E745" s="407">
        <f>ROUND(N62,0)</f>
        <v>0</v>
      </c>
      <c r="F745" s="407">
        <f>ROUND(N63,0)</f>
        <v>0</v>
      </c>
      <c r="G745" s="407">
        <f>ROUND(N64,0)</f>
        <v>0</v>
      </c>
      <c r="H745" s="407">
        <f>ROUND(N65,0)</f>
        <v>0</v>
      </c>
      <c r="I745" s="407">
        <f>ROUND(N66,0)</f>
        <v>0</v>
      </c>
      <c r="J745" s="407">
        <f>ROUND(N67,0)</f>
        <v>0</v>
      </c>
      <c r="K745" s="407">
        <f>ROUND(N68,0)</f>
        <v>0</v>
      </c>
      <c r="L745" s="407">
        <f>ROUND(N69,0)</f>
        <v>0</v>
      </c>
      <c r="M745" s="407">
        <f>ROUND(N70,0)</f>
        <v>0</v>
      </c>
      <c r="N745" s="407">
        <f>ROUND(N75,0)</f>
        <v>0</v>
      </c>
      <c r="O745" s="407">
        <f>ROUND(N73,0)</f>
        <v>0</v>
      </c>
      <c r="P745" s="407">
        <f>IF(N76&gt;0,ROUND(N76,0),0)</f>
        <v>0</v>
      </c>
      <c r="Q745" s="407">
        <f>IF(N77&gt;0,ROUND(N77,0),0)</f>
        <v>0</v>
      </c>
      <c r="R745" s="407">
        <f>IF(N78&gt;0,ROUND(N78,0),0)</f>
        <v>0</v>
      </c>
      <c r="S745" s="407">
        <f>IF(N79&gt;0,ROUND(N79,0),0)</f>
        <v>0</v>
      </c>
      <c r="T745" s="412">
        <f>IF(N80&gt;0,ROUND(N80,2),0)</f>
        <v>0</v>
      </c>
      <c r="U745" s="407"/>
      <c r="V745" s="410"/>
      <c r="W745" s="407"/>
      <c r="X745" s="407"/>
      <c r="Y745" s="407">
        <f t="shared" si="23"/>
        <v>0</v>
      </c>
      <c r="Z745" s="410"/>
      <c r="AA745" s="410"/>
      <c r="AB745" s="410"/>
      <c r="AC745" s="410"/>
      <c r="AD745" s="410"/>
      <c r="AE745" s="410"/>
      <c r="AF745" s="410"/>
      <c r="AG745" s="410"/>
      <c r="AH745" s="410"/>
      <c r="AI745" s="410"/>
      <c r="AJ745" s="410"/>
      <c r="AK745" s="410"/>
      <c r="AL745" s="410"/>
      <c r="AM745" s="410"/>
      <c r="AN745" s="410"/>
      <c r="AO745" s="410"/>
      <c r="AP745" s="410"/>
      <c r="AQ745" s="410"/>
      <c r="AR745" s="410"/>
      <c r="AS745" s="410"/>
      <c r="AT745" s="410"/>
      <c r="AU745" s="410"/>
      <c r="AV745" s="410"/>
      <c r="AW745" s="410"/>
      <c r="AX745" s="410"/>
      <c r="AY745" s="410"/>
      <c r="AZ745" s="410"/>
      <c r="BA745" s="410"/>
      <c r="BB745" s="410"/>
      <c r="BC745" s="410"/>
      <c r="BD745" s="410"/>
      <c r="BE745" s="410"/>
      <c r="BF745" s="410"/>
      <c r="BG745" s="410"/>
      <c r="BH745" s="410"/>
      <c r="BI745" s="410"/>
      <c r="BJ745" s="410"/>
      <c r="BK745" s="410"/>
      <c r="BL745" s="410"/>
      <c r="BM745" s="410"/>
      <c r="BN745" s="410"/>
      <c r="BO745" s="410"/>
      <c r="BP745" s="410"/>
      <c r="BQ745" s="410"/>
      <c r="BR745" s="410"/>
      <c r="BS745" s="410"/>
      <c r="BT745" s="410"/>
      <c r="BU745" s="410"/>
      <c r="BV745" s="410"/>
      <c r="BW745" s="410"/>
      <c r="BX745" s="410"/>
      <c r="BY745" s="410"/>
      <c r="BZ745" s="410"/>
      <c r="CA745" s="410"/>
      <c r="CB745" s="410"/>
      <c r="CC745" s="410"/>
      <c r="CD745" s="410"/>
      <c r="CE745" s="410"/>
    </row>
    <row r="746" spans="1:83" ht="12.65" customHeight="1" x14ac:dyDescent="0.3">
      <c r="A746" s="411" t="str">
        <f>RIGHT($C$83,3)&amp;"*"&amp;RIGHT($C$82,4)&amp;"*"&amp;O$55&amp;"*"&amp;"A"</f>
        <v>081*2020*7010*A</v>
      </c>
      <c r="B746" s="407">
        <f>ROUND(O59,0)</f>
        <v>1442</v>
      </c>
      <c r="C746" s="412">
        <f>ROUND(O60,2)</f>
        <v>53.29</v>
      </c>
      <c r="D746" s="407">
        <f>ROUND(O61,0)</f>
        <v>6490363</v>
      </c>
      <c r="E746" s="407">
        <f>ROUND(O62,0)</f>
        <v>1238878</v>
      </c>
      <c r="F746" s="407">
        <f>ROUND(O63,0)</f>
        <v>0</v>
      </c>
      <c r="G746" s="407">
        <f>ROUND(O64,0)</f>
        <v>819357</v>
      </c>
      <c r="H746" s="407">
        <f>ROUND(O65,0)</f>
        <v>51954</v>
      </c>
      <c r="I746" s="407">
        <f>ROUND(O66,0)</f>
        <v>93709</v>
      </c>
      <c r="J746" s="407">
        <f>ROUND(O67,0)</f>
        <v>569232</v>
      </c>
      <c r="K746" s="407">
        <f>ROUND(O68,0)</f>
        <v>11976</v>
      </c>
      <c r="L746" s="407">
        <f>ROUND(O69,0)</f>
        <v>9601</v>
      </c>
      <c r="M746" s="407">
        <f>ROUND(O70,0)</f>
        <v>0</v>
      </c>
      <c r="N746" s="407">
        <f>ROUND(O75,0)</f>
        <v>33084324</v>
      </c>
      <c r="O746" s="407">
        <f>ROUND(O73,0)</f>
        <v>27218590</v>
      </c>
      <c r="P746" s="407">
        <f>IF(O76&gt;0,ROUND(O76,0),0)</f>
        <v>17352</v>
      </c>
      <c r="Q746" s="407">
        <f>IF(O77&gt;0,ROUND(O77,0),0)</f>
        <v>2621</v>
      </c>
      <c r="R746" s="407">
        <f>IF(O78&gt;0,ROUND(O78,0),0)</f>
        <v>0</v>
      </c>
      <c r="S746" s="407">
        <f>IF(O79&gt;0,ROUND(O79,0),0)</f>
        <v>102076</v>
      </c>
      <c r="T746" s="412">
        <f>IF(O80&gt;0,ROUND(O80,2),0)</f>
        <v>32.56</v>
      </c>
      <c r="U746" s="407"/>
      <c r="V746" s="410"/>
      <c r="W746" s="407"/>
      <c r="X746" s="407"/>
      <c r="Y746" s="407">
        <f t="shared" si="23"/>
        <v>6154294</v>
      </c>
      <c r="Z746" s="410"/>
      <c r="AA746" s="410"/>
      <c r="AB746" s="410"/>
      <c r="AC746" s="410"/>
      <c r="AD746" s="410"/>
      <c r="AE746" s="410"/>
      <c r="AF746" s="410"/>
      <c r="AG746" s="410"/>
      <c r="AH746" s="410"/>
      <c r="AI746" s="410"/>
      <c r="AJ746" s="410"/>
      <c r="AK746" s="410"/>
      <c r="AL746" s="410"/>
      <c r="AM746" s="410"/>
      <c r="AN746" s="410"/>
      <c r="AO746" s="410"/>
      <c r="AP746" s="410"/>
      <c r="AQ746" s="410"/>
      <c r="AR746" s="410"/>
      <c r="AS746" s="410"/>
      <c r="AT746" s="410"/>
      <c r="AU746" s="410"/>
      <c r="AV746" s="410"/>
      <c r="AW746" s="410"/>
      <c r="AX746" s="410"/>
      <c r="AY746" s="410"/>
      <c r="AZ746" s="410"/>
      <c r="BA746" s="410"/>
      <c r="BB746" s="410"/>
      <c r="BC746" s="410"/>
      <c r="BD746" s="410"/>
      <c r="BE746" s="410"/>
      <c r="BF746" s="410"/>
      <c r="BG746" s="410"/>
      <c r="BH746" s="410"/>
      <c r="BI746" s="410"/>
      <c r="BJ746" s="410"/>
      <c r="BK746" s="410"/>
      <c r="BL746" s="410"/>
      <c r="BM746" s="410"/>
      <c r="BN746" s="410"/>
      <c r="BO746" s="410"/>
      <c r="BP746" s="410"/>
      <c r="BQ746" s="410"/>
      <c r="BR746" s="410"/>
      <c r="BS746" s="410"/>
      <c r="BT746" s="410"/>
      <c r="BU746" s="410"/>
      <c r="BV746" s="410"/>
      <c r="BW746" s="410"/>
      <c r="BX746" s="410"/>
      <c r="BY746" s="410"/>
      <c r="BZ746" s="410"/>
      <c r="CA746" s="410"/>
      <c r="CB746" s="410"/>
      <c r="CC746" s="410"/>
      <c r="CD746" s="410"/>
      <c r="CE746" s="410"/>
    </row>
    <row r="747" spans="1:83" ht="12.65" customHeight="1" x14ac:dyDescent="0.3">
      <c r="A747" s="411" t="str">
        <f>RIGHT($C$83,3)&amp;"*"&amp;RIGHT($C$82,4)&amp;"*"&amp;P$55&amp;"*"&amp;"A"</f>
        <v>081*2020*7020*A</v>
      </c>
      <c r="B747" s="407">
        <f>ROUND(P59,0)</f>
        <v>1269010</v>
      </c>
      <c r="C747" s="412">
        <f>ROUND(P60,2)</f>
        <v>77.209999999999994</v>
      </c>
      <c r="D747" s="407">
        <f>ROUND(P61,0)</f>
        <v>6965363</v>
      </c>
      <c r="E747" s="407">
        <f>ROUND(P62,0)</f>
        <v>1626600</v>
      </c>
      <c r="F747" s="407">
        <f>ROUND(P63,0)</f>
        <v>357068</v>
      </c>
      <c r="G747" s="407">
        <f>ROUND(P64,0)</f>
        <v>20570994</v>
      </c>
      <c r="H747" s="407">
        <f>ROUND(P65,0)</f>
        <v>125574</v>
      </c>
      <c r="I747" s="407">
        <f>ROUND(P66,0)</f>
        <v>1429791</v>
      </c>
      <c r="J747" s="407">
        <f>ROUND(P67,0)</f>
        <v>2429251</v>
      </c>
      <c r="K747" s="407">
        <f>ROUND(P68,0)</f>
        <v>715846</v>
      </c>
      <c r="L747" s="407">
        <f>ROUND(P69,0)</f>
        <v>35160</v>
      </c>
      <c r="M747" s="407">
        <f>ROUND(P70,0)</f>
        <v>0</v>
      </c>
      <c r="N747" s="407">
        <f>ROUND(P75,0)</f>
        <v>340548241</v>
      </c>
      <c r="O747" s="407">
        <f>ROUND(P73,0)</f>
        <v>133858295</v>
      </c>
      <c r="P747" s="407">
        <f>IF(P76&gt;0,ROUND(P76,0),0)</f>
        <v>36003</v>
      </c>
      <c r="Q747" s="407">
        <f>IF(P77&gt;0,ROUND(P77,0),0)</f>
        <v>1</v>
      </c>
      <c r="R747" s="407">
        <f>IF(P78&gt;0,ROUND(P78,0),0)</f>
        <v>18336</v>
      </c>
      <c r="S747" s="407">
        <f>IF(P79&gt;0,ROUND(P79,0),0)</f>
        <v>166646</v>
      </c>
      <c r="T747" s="412">
        <f>IF(P80&gt;0,ROUND(P80,2),0)</f>
        <v>31.62</v>
      </c>
      <c r="U747" s="407"/>
      <c r="V747" s="410"/>
      <c r="W747" s="407"/>
      <c r="X747" s="407"/>
      <c r="Y747" s="407">
        <f t="shared" si="23"/>
        <v>23288660</v>
      </c>
      <c r="Z747" s="410"/>
      <c r="AA747" s="410"/>
      <c r="AB747" s="410"/>
      <c r="AC747" s="410"/>
      <c r="AD747" s="410"/>
      <c r="AE747" s="410"/>
      <c r="AF747" s="410"/>
      <c r="AG747" s="410"/>
      <c r="AH747" s="410"/>
      <c r="AI747" s="410"/>
      <c r="AJ747" s="410"/>
      <c r="AK747" s="410"/>
      <c r="AL747" s="410"/>
      <c r="AM747" s="410"/>
      <c r="AN747" s="410"/>
      <c r="AO747" s="410"/>
      <c r="AP747" s="410"/>
      <c r="AQ747" s="410"/>
      <c r="AR747" s="410"/>
      <c r="AS747" s="410"/>
      <c r="AT747" s="410"/>
      <c r="AU747" s="410"/>
      <c r="AV747" s="410"/>
      <c r="AW747" s="410"/>
      <c r="AX747" s="410"/>
      <c r="AY747" s="410"/>
      <c r="AZ747" s="410"/>
      <c r="BA747" s="410"/>
      <c r="BB747" s="410"/>
      <c r="BC747" s="410"/>
      <c r="BD747" s="410"/>
      <c r="BE747" s="410"/>
      <c r="BF747" s="410"/>
      <c r="BG747" s="410"/>
      <c r="BH747" s="410"/>
      <c r="BI747" s="410"/>
      <c r="BJ747" s="410"/>
      <c r="BK747" s="410"/>
      <c r="BL747" s="410"/>
      <c r="BM747" s="410"/>
      <c r="BN747" s="410"/>
      <c r="BO747" s="410"/>
      <c r="BP747" s="410"/>
      <c r="BQ747" s="410"/>
      <c r="BR747" s="410"/>
      <c r="BS747" s="410"/>
      <c r="BT747" s="410"/>
      <c r="BU747" s="410"/>
      <c r="BV747" s="410"/>
      <c r="BW747" s="410"/>
      <c r="BX747" s="410"/>
      <c r="BY747" s="410"/>
      <c r="BZ747" s="410"/>
      <c r="CA747" s="410"/>
      <c r="CB747" s="410"/>
      <c r="CC747" s="410"/>
      <c r="CD747" s="410"/>
      <c r="CE747" s="410"/>
    </row>
    <row r="748" spans="1:83" ht="12.65" customHeight="1" x14ac:dyDescent="0.3">
      <c r="A748" s="411" t="str">
        <f>RIGHT($C$83,3)&amp;"*"&amp;RIGHT($C$82,4)&amp;"*"&amp;Q$55&amp;"*"&amp;"A"</f>
        <v>081*2020*7030*A</v>
      </c>
      <c r="B748" s="407">
        <f>ROUND(Q59,0)</f>
        <v>0</v>
      </c>
      <c r="C748" s="412">
        <f>ROUND(Q60,2)</f>
        <v>0</v>
      </c>
      <c r="D748" s="407">
        <f>ROUND(Q61,0)</f>
        <v>0</v>
      </c>
      <c r="E748" s="407">
        <f>ROUND(Q62,0)</f>
        <v>0</v>
      </c>
      <c r="F748" s="407">
        <f>ROUND(Q63,0)</f>
        <v>0</v>
      </c>
      <c r="G748" s="407">
        <f>ROUND(Q64,0)</f>
        <v>0</v>
      </c>
      <c r="H748" s="407">
        <f>ROUND(Q65,0)</f>
        <v>0</v>
      </c>
      <c r="I748" s="407">
        <f>ROUND(Q66,0)</f>
        <v>0</v>
      </c>
      <c r="J748" s="407">
        <f>ROUND(Q67,0)</f>
        <v>0</v>
      </c>
      <c r="K748" s="407">
        <f>ROUND(Q68,0)</f>
        <v>0</v>
      </c>
      <c r="L748" s="407">
        <f>ROUND(Q69,0)</f>
        <v>0</v>
      </c>
      <c r="M748" s="407">
        <f>ROUND(Q70,0)</f>
        <v>0</v>
      </c>
      <c r="N748" s="407">
        <f>ROUND(Q75,0)</f>
        <v>0</v>
      </c>
      <c r="O748" s="407">
        <f>ROUND(Q73,0)</f>
        <v>0</v>
      </c>
      <c r="P748" s="407">
        <f>IF(Q76&gt;0,ROUND(Q76,0),0)</f>
        <v>0</v>
      </c>
      <c r="Q748" s="407">
        <f>IF(Q77&gt;0,ROUND(Q77,0),0)</f>
        <v>0</v>
      </c>
      <c r="R748" s="407">
        <f>IF(Q78&gt;0,ROUND(Q78,0),0)</f>
        <v>0</v>
      </c>
      <c r="S748" s="407">
        <f>IF(Q79&gt;0,ROUND(Q79,0),0)</f>
        <v>0</v>
      </c>
      <c r="T748" s="412">
        <f>IF(Q80&gt;0,ROUND(Q80,2),0)</f>
        <v>0</v>
      </c>
      <c r="U748" s="407"/>
      <c r="V748" s="410"/>
      <c r="W748" s="407"/>
      <c r="X748" s="407"/>
      <c r="Y748" s="407">
        <f t="shared" si="23"/>
        <v>0</v>
      </c>
      <c r="Z748" s="410"/>
      <c r="AA748" s="410"/>
      <c r="AB748" s="410"/>
      <c r="AC748" s="410"/>
      <c r="AD748" s="410"/>
      <c r="AE748" s="410"/>
      <c r="AF748" s="410"/>
      <c r="AG748" s="410"/>
      <c r="AH748" s="410"/>
      <c r="AI748" s="410"/>
      <c r="AJ748" s="410"/>
      <c r="AK748" s="410"/>
      <c r="AL748" s="410"/>
      <c r="AM748" s="410"/>
      <c r="AN748" s="410"/>
      <c r="AO748" s="410"/>
      <c r="AP748" s="410"/>
      <c r="AQ748" s="410"/>
      <c r="AR748" s="410"/>
      <c r="AS748" s="410"/>
      <c r="AT748" s="410"/>
      <c r="AU748" s="410"/>
      <c r="AV748" s="410"/>
      <c r="AW748" s="410"/>
      <c r="AX748" s="410"/>
      <c r="AY748" s="410"/>
      <c r="AZ748" s="410"/>
      <c r="BA748" s="410"/>
      <c r="BB748" s="410"/>
      <c r="BC748" s="410"/>
      <c r="BD748" s="410"/>
      <c r="BE748" s="410"/>
      <c r="BF748" s="410"/>
      <c r="BG748" s="410"/>
      <c r="BH748" s="410"/>
      <c r="BI748" s="410"/>
      <c r="BJ748" s="410"/>
      <c r="BK748" s="410"/>
      <c r="BL748" s="410"/>
      <c r="BM748" s="410"/>
      <c r="BN748" s="410"/>
      <c r="BO748" s="410"/>
      <c r="BP748" s="410"/>
      <c r="BQ748" s="410"/>
      <c r="BR748" s="410"/>
      <c r="BS748" s="410"/>
      <c r="BT748" s="410"/>
      <c r="BU748" s="410"/>
      <c r="BV748" s="410"/>
      <c r="BW748" s="410"/>
      <c r="BX748" s="410"/>
      <c r="BY748" s="410"/>
      <c r="BZ748" s="410"/>
      <c r="CA748" s="410"/>
      <c r="CB748" s="410"/>
      <c r="CC748" s="410"/>
      <c r="CD748" s="410"/>
      <c r="CE748" s="410"/>
    </row>
    <row r="749" spans="1:83" ht="12.65" customHeight="1" x14ac:dyDescent="0.3">
      <c r="A749" s="411" t="str">
        <f>RIGHT($C$83,3)&amp;"*"&amp;RIGHT($C$82,4)&amp;"*"&amp;R$55&amp;"*"&amp;"A"</f>
        <v>081*2020*7040*A</v>
      </c>
      <c r="B749" s="407">
        <f>ROUND(R59,0)</f>
        <v>72</v>
      </c>
      <c r="C749" s="412">
        <f>ROUND(R60,2)</f>
        <v>37.18</v>
      </c>
      <c r="D749" s="407">
        <f>ROUND(R61,0)</f>
        <v>3973475</v>
      </c>
      <c r="E749" s="407">
        <f>ROUND(R62,0)</f>
        <v>866359</v>
      </c>
      <c r="F749" s="407">
        <f>ROUND(R63,0)</f>
        <v>2481540</v>
      </c>
      <c r="G749" s="407">
        <f>ROUND(R64,0)</f>
        <v>1268417</v>
      </c>
      <c r="H749" s="407">
        <f>ROUND(R65,0)</f>
        <v>41668</v>
      </c>
      <c r="I749" s="407">
        <f>ROUND(R66,0)</f>
        <v>102634</v>
      </c>
      <c r="J749" s="407">
        <f>ROUND(R67,0)</f>
        <v>699564</v>
      </c>
      <c r="K749" s="407">
        <f>ROUND(R68,0)</f>
        <v>407</v>
      </c>
      <c r="L749" s="407">
        <f>ROUND(R69,0)</f>
        <v>5209</v>
      </c>
      <c r="M749" s="407">
        <f>ROUND(R70,0)</f>
        <v>0</v>
      </c>
      <c r="N749" s="407">
        <f>ROUND(R75,0)</f>
        <v>83716973</v>
      </c>
      <c r="O749" s="407">
        <f>ROUND(R73,0)</f>
        <v>31006576</v>
      </c>
      <c r="P749" s="407">
        <f>IF(R76&gt;0,ROUND(R76,0),0)</f>
        <v>14000</v>
      </c>
      <c r="Q749" s="407">
        <f>IF(R77&gt;0,ROUND(R77,0),0)</f>
        <v>8250</v>
      </c>
      <c r="R749" s="407">
        <f>IF(R78&gt;0,ROUND(R78,0),0)</f>
        <v>2809</v>
      </c>
      <c r="S749" s="407">
        <f>IF(R79&gt;0,ROUND(R79,0),0)</f>
        <v>48384</v>
      </c>
      <c r="T749" s="412">
        <f>IF(R80&gt;0,ROUND(R80,2),0)</f>
        <v>24.08</v>
      </c>
      <c r="U749" s="407"/>
      <c r="V749" s="410"/>
      <c r="W749" s="407"/>
      <c r="X749" s="407"/>
      <c r="Y749" s="407">
        <f t="shared" si="23"/>
        <v>6695934</v>
      </c>
      <c r="Z749" s="410"/>
      <c r="AA749" s="410"/>
      <c r="AB749" s="410"/>
      <c r="AC749" s="410"/>
      <c r="AD749" s="410"/>
      <c r="AE749" s="410"/>
      <c r="AF749" s="410"/>
      <c r="AG749" s="410"/>
      <c r="AH749" s="410"/>
      <c r="AI749" s="410"/>
      <c r="AJ749" s="410"/>
      <c r="AK749" s="410"/>
      <c r="AL749" s="410"/>
      <c r="AM749" s="410"/>
      <c r="AN749" s="410"/>
      <c r="AO749" s="410"/>
      <c r="AP749" s="410"/>
      <c r="AQ749" s="410"/>
      <c r="AR749" s="410"/>
      <c r="AS749" s="410"/>
      <c r="AT749" s="410"/>
      <c r="AU749" s="410"/>
      <c r="AV749" s="410"/>
      <c r="AW749" s="410"/>
      <c r="AX749" s="410"/>
      <c r="AY749" s="410"/>
      <c r="AZ749" s="410"/>
      <c r="BA749" s="410"/>
      <c r="BB749" s="410"/>
      <c r="BC749" s="410"/>
      <c r="BD749" s="410"/>
      <c r="BE749" s="410"/>
      <c r="BF749" s="410"/>
      <c r="BG749" s="410"/>
      <c r="BH749" s="410"/>
      <c r="BI749" s="410"/>
      <c r="BJ749" s="410"/>
      <c r="BK749" s="410"/>
      <c r="BL749" s="410"/>
      <c r="BM749" s="410"/>
      <c r="BN749" s="410"/>
      <c r="BO749" s="410"/>
      <c r="BP749" s="410"/>
      <c r="BQ749" s="410"/>
      <c r="BR749" s="410"/>
      <c r="BS749" s="410"/>
      <c r="BT749" s="410"/>
      <c r="BU749" s="410"/>
      <c r="BV749" s="410"/>
      <c r="BW749" s="410"/>
      <c r="BX749" s="410"/>
      <c r="BY749" s="410"/>
      <c r="BZ749" s="410"/>
      <c r="CA749" s="410"/>
      <c r="CB749" s="410"/>
      <c r="CC749" s="410"/>
      <c r="CD749" s="410"/>
      <c r="CE749" s="410"/>
    </row>
    <row r="750" spans="1:83" ht="12.65" customHeight="1" x14ac:dyDescent="0.3">
      <c r="A750" s="411" t="str">
        <f>RIGHT($C$83,3)&amp;"*"&amp;RIGHT($C$82,4)&amp;"*"&amp;S$55&amp;"*"&amp;"A"</f>
        <v>081*2020*7050*A</v>
      </c>
      <c r="B750" s="407"/>
      <c r="C750" s="412">
        <f>ROUND(S60,2)</f>
        <v>26.77</v>
      </c>
      <c r="D750" s="407">
        <f>ROUND(S61,0)</f>
        <v>1828785</v>
      </c>
      <c r="E750" s="407">
        <f>ROUND(S62,0)</f>
        <v>476903</v>
      </c>
      <c r="F750" s="407">
        <f>ROUND(S63,0)</f>
        <v>0</v>
      </c>
      <c r="G750" s="407">
        <f>ROUND(S64,0)</f>
        <v>516605</v>
      </c>
      <c r="H750" s="407">
        <f>ROUND(S65,0)</f>
        <v>16395</v>
      </c>
      <c r="I750" s="407">
        <f>ROUND(S66,0)</f>
        <v>29365</v>
      </c>
      <c r="J750" s="407">
        <f>ROUND(S67,0)</f>
        <v>186687</v>
      </c>
      <c r="K750" s="407">
        <f>ROUND(S68,0)</f>
        <v>32</v>
      </c>
      <c r="L750" s="407">
        <f>ROUND(S69,0)</f>
        <v>5126</v>
      </c>
      <c r="M750" s="407">
        <f>ROUND(S70,0)</f>
        <v>0</v>
      </c>
      <c r="N750" s="407">
        <f>ROUND(S75,0)</f>
        <v>0</v>
      </c>
      <c r="O750" s="407">
        <f>ROUND(S73,0)</f>
        <v>0</v>
      </c>
      <c r="P750" s="407">
        <f>IF(S76&gt;0,ROUND(S76,0),0)</f>
        <v>5921</v>
      </c>
      <c r="Q750" s="407">
        <f>IF(S77&gt;0,ROUND(S77,0),0)</f>
        <v>0</v>
      </c>
      <c r="R750" s="407">
        <f>IF(S78&gt;0,ROUND(S78,0),0)</f>
        <v>0</v>
      </c>
      <c r="S750" s="407">
        <f>IF(S79&gt;0,ROUND(S79,0),0)</f>
        <v>1586</v>
      </c>
      <c r="T750" s="412">
        <f>IF(S80&gt;0,ROUND(S80,2),0)</f>
        <v>0</v>
      </c>
      <c r="U750" s="407"/>
      <c r="V750" s="410"/>
      <c r="W750" s="407"/>
      <c r="X750" s="407"/>
      <c r="Y750" s="407">
        <f t="shared" si="23"/>
        <v>1811214</v>
      </c>
      <c r="Z750" s="410"/>
      <c r="AA750" s="410"/>
      <c r="AB750" s="410"/>
      <c r="AC750" s="410"/>
      <c r="AD750" s="410"/>
      <c r="AE750" s="410"/>
      <c r="AF750" s="410"/>
      <c r="AG750" s="410"/>
      <c r="AH750" s="410"/>
      <c r="AI750" s="410"/>
      <c r="AJ750" s="410"/>
      <c r="AK750" s="410"/>
      <c r="AL750" s="410"/>
      <c r="AM750" s="410"/>
      <c r="AN750" s="410"/>
      <c r="AO750" s="410"/>
      <c r="AP750" s="410"/>
      <c r="AQ750" s="410"/>
      <c r="AR750" s="410"/>
      <c r="AS750" s="410"/>
      <c r="AT750" s="410"/>
      <c r="AU750" s="410"/>
      <c r="AV750" s="410"/>
      <c r="AW750" s="410"/>
      <c r="AX750" s="410"/>
      <c r="AY750" s="410"/>
      <c r="AZ750" s="410"/>
      <c r="BA750" s="410"/>
      <c r="BB750" s="410"/>
      <c r="BC750" s="410"/>
      <c r="BD750" s="410"/>
      <c r="BE750" s="410"/>
      <c r="BF750" s="410"/>
      <c r="BG750" s="410"/>
      <c r="BH750" s="410"/>
      <c r="BI750" s="410"/>
      <c r="BJ750" s="410"/>
      <c r="BK750" s="410"/>
      <c r="BL750" s="410"/>
      <c r="BM750" s="410"/>
      <c r="BN750" s="410"/>
      <c r="BO750" s="410"/>
      <c r="BP750" s="410"/>
      <c r="BQ750" s="410"/>
      <c r="BR750" s="410"/>
      <c r="BS750" s="410"/>
      <c r="BT750" s="410"/>
      <c r="BU750" s="410"/>
      <c r="BV750" s="410"/>
      <c r="BW750" s="410"/>
      <c r="BX750" s="410"/>
      <c r="BY750" s="410"/>
      <c r="BZ750" s="410"/>
      <c r="CA750" s="410"/>
      <c r="CB750" s="410"/>
      <c r="CC750" s="410"/>
      <c r="CD750" s="410"/>
      <c r="CE750" s="410"/>
    </row>
    <row r="751" spans="1:83" ht="12.65" customHeight="1" x14ac:dyDescent="0.3">
      <c r="A751" s="411" t="str">
        <f>RIGHT($C$83,3)&amp;"*"&amp;RIGHT($C$82,4)&amp;"*"&amp;T$55&amp;"*"&amp;"A"</f>
        <v>081*2020*7060*A</v>
      </c>
      <c r="B751" s="407"/>
      <c r="C751" s="412">
        <f>ROUND(T60,2)</f>
        <v>5.55</v>
      </c>
      <c r="D751" s="407">
        <f>ROUND(T61,0)</f>
        <v>599686</v>
      </c>
      <c r="E751" s="407">
        <f>ROUND(T62,0)</f>
        <v>134219</v>
      </c>
      <c r="F751" s="407">
        <f>ROUND(T63,0)</f>
        <v>0</v>
      </c>
      <c r="G751" s="407">
        <f>ROUND(T64,0)</f>
        <v>473580</v>
      </c>
      <c r="H751" s="407">
        <f>ROUND(T65,0)</f>
        <v>2955</v>
      </c>
      <c r="I751" s="407">
        <f>ROUND(T66,0)</f>
        <v>10754</v>
      </c>
      <c r="J751" s="407">
        <f>ROUND(T67,0)</f>
        <v>20746</v>
      </c>
      <c r="K751" s="407">
        <f>ROUND(T68,0)</f>
        <v>0</v>
      </c>
      <c r="L751" s="407">
        <f>ROUND(T69,0)</f>
        <v>116</v>
      </c>
      <c r="M751" s="407">
        <f>ROUND(T70,0)</f>
        <v>3552</v>
      </c>
      <c r="N751" s="407">
        <f>ROUND(T75,0)</f>
        <v>5398593</v>
      </c>
      <c r="O751" s="407">
        <f>ROUND(T73,0)</f>
        <v>5303492</v>
      </c>
      <c r="P751" s="407">
        <f>IF(T76&gt;0,ROUND(T76,0),0)</f>
        <v>179</v>
      </c>
      <c r="Q751" s="407">
        <f>IF(T77&gt;0,ROUND(T77,0),0)</f>
        <v>0</v>
      </c>
      <c r="R751" s="407">
        <f>IF(T78&gt;0,ROUND(T78,0),0)</f>
        <v>0</v>
      </c>
      <c r="S751" s="407">
        <f>IF(T79&gt;0,ROUND(T79,0),0)</f>
        <v>0</v>
      </c>
      <c r="T751" s="412">
        <f>IF(T80&gt;0,ROUND(T80,2),0)</f>
        <v>4.68</v>
      </c>
      <c r="U751" s="407"/>
      <c r="V751" s="410"/>
      <c r="W751" s="407"/>
      <c r="X751" s="407"/>
      <c r="Y751" s="407">
        <f t="shared" si="23"/>
        <v>626924</v>
      </c>
      <c r="Z751" s="410"/>
      <c r="AA751" s="410"/>
      <c r="AB751" s="410"/>
      <c r="AC751" s="410"/>
      <c r="AD751" s="410"/>
      <c r="AE751" s="410"/>
      <c r="AF751" s="410"/>
      <c r="AG751" s="410"/>
      <c r="AH751" s="410"/>
      <c r="AI751" s="410"/>
      <c r="AJ751" s="410"/>
      <c r="AK751" s="410"/>
      <c r="AL751" s="410"/>
      <c r="AM751" s="410"/>
      <c r="AN751" s="410"/>
      <c r="AO751" s="410"/>
      <c r="AP751" s="410"/>
      <c r="AQ751" s="410"/>
      <c r="AR751" s="410"/>
      <c r="AS751" s="410"/>
      <c r="AT751" s="410"/>
      <c r="AU751" s="410"/>
      <c r="AV751" s="410"/>
      <c r="AW751" s="410"/>
      <c r="AX751" s="410"/>
      <c r="AY751" s="410"/>
      <c r="AZ751" s="410"/>
      <c r="BA751" s="410"/>
      <c r="BB751" s="410"/>
      <c r="BC751" s="410"/>
      <c r="BD751" s="410"/>
      <c r="BE751" s="410"/>
      <c r="BF751" s="410"/>
      <c r="BG751" s="410"/>
      <c r="BH751" s="410"/>
      <c r="BI751" s="410"/>
      <c r="BJ751" s="410"/>
      <c r="BK751" s="410"/>
      <c r="BL751" s="410"/>
      <c r="BM751" s="410"/>
      <c r="BN751" s="410"/>
      <c r="BO751" s="410"/>
      <c r="BP751" s="410"/>
      <c r="BQ751" s="410"/>
      <c r="BR751" s="410"/>
      <c r="BS751" s="410"/>
      <c r="BT751" s="410"/>
      <c r="BU751" s="410"/>
      <c r="BV751" s="410"/>
      <c r="BW751" s="410"/>
      <c r="BX751" s="410"/>
      <c r="BY751" s="410"/>
      <c r="BZ751" s="410"/>
      <c r="CA751" s="410"/>
      <c r="CB751" s="410"/>
      <c r="CC751" s="410"/>
      <c r="CD751" s="410"/>
      <c r="CE751" s="410"/>
    </row>
    <row r="752" spans="1:83" ht="12.65" customHeight="1" x14ac:dyDescent="0.3">
      <c r="A752" s="411" t="str">
        <f>RIGHT($C$83,3)&amp;"*"&amp;RIGHT($C$82,4)&amp;"*"&amp;U$55&amp;"*"&amp;"A"</f>
        <v>081*2020*7070*A</v>
      </c>
      <c r="B752" s="407">
        <f>ROUND(U59,0)</f>
        <v>0</v>
      </c>
      <c r="C752" s="412">
        <f>ROUND(U60,2)</f>
        <v>68.2</v>
      </c>
      <c r="D752" s="407">
        <f>ROUND(U61,0)</f>
        <v>4221709</v>
      </c>
      <c r="E752" s="407">
        <f>ROUND(U62,0)</f>
        <v>1413734</v>
      </c>
      <c r="F752" s="407">
        <f>ROUND(U63,0)</f>
        <v>0</v>
      </c>
      <c r="G752" s="407">
        <f>ROUND(U64,0)</f>
        <v>3902173</v>
      </c>
      <c r="H752" s="407">
        <f>ROUND(U65,0)</f>
        <v>19320</v>
      </c>
      <c r="I752" s="407">
        <f>ROUND(U66,0)</f>
        <v>953273</v>
      </c>
      <c r="J752" s="407">
        <f>ROUND(U67,0)</f>
        <v>278099</v>
      </c>
      <c r="K752" s="407">
        <f>ROUND(U68,0)</f>
        <v>6964</v>
      </c>
      <c r="L752" s="407">
        <f>ROUND(U69,0)</f>
        <v>35473</v>
      </c>
      <c r="M752" s="407">
        <f>ROUND(U70,0)</f>
        <v>36641</v>
      </c>
      <c r="N752" s="407">
        <f>ROUND(U75,0)</f>
        <v>146539793</v>
      </c>
      <c r="O752" s="407">
        <f>ROUND(U73,0)</f>
        <v>91699994</v>
      </c>
      <c r="P752" s="407">
        <f>IF(U76&gt;0,ROUND(U76,0),0)</f>
        <v>6230</v>
      </c>
      <c r="Q752" s="407">
        <f>IF(U77&gt;0,ROUND(U77,0),0)</f>
        <v>0</v>
      </c>
      <c r="R752" s="407">
        <f>IF(U78&gt;0,ROUND(U78,0),0)</f>
        <v>0</v>
      </c>
      <c r="S752" s="407">
        <f>IF(U79&gt;0,ROUND(U79,0),0)</f>
        <v>12</v>
      </c>
      <c r="T752" s="412">
        <f>IF(U80&gt;0,ROUND(U80,2),0)</f>
        <v>0</v>
      </c>
      <c r="U752" s="407"/>
      <c r="V752" s="410"/>
      <c r="W752" s="407"/>
      <c r="X752" s="407"/>
      <c r="Y752" s="407">
        <f t="shared" si="23"/>
        <v>6648123</v>
      </c>
      <c r="Z752" s="410"/>
      <c r="AA752" s="410"/>
      <c r="AB752" s="410"/>
      <c r="AC752" s="410"/>
      <c r="AD752" s="410"/>
      <c r="AE752" s="410"/>
      <c r="AF752" s="410"/>
      <c r="AG752" s="410"/>
      <c r="AH752" s="410"/>
      <c r="AI752" s="410"/>
      <c r="AJ752" s="410"/>
      <c r="AK752" s="410"/>
      <c r="AL752" s="410"/>
      <c r="AM752" s="410"/>
      <c r="AN752" s="410"/>
      <c r="AO752" s="410"/>
      <c r="AP752" s="410"/>
      <c r="AQ752" s="410"/>
      <c r="AR752" s="410"/>
      <c r="AS752" s="410"/>
      <c r="AT752" s="410"/>
      <c r="AU752" s="410"/>
      <c r="AV752" s="410"/>
      <c r="AW752" s="410"/>
      <c r="AX752" s="410"/>
      <c r="AY752" s="410"/>
      <c r="AZ752" s="410"/>
      <c r="BA752" s="410"/>
      <c r="BB752" s="410"/>
      <c r="BC752" s="410"/>
      <c r="BD752" s="410"/>
      <c r="BE752" s="410"/>
      <c r="BF752" s="410"/>
      <c r="BG752" s="410"/>
      <c r="BH752" s="410"/>
      <c r="BI752" s="410"/>
      <c r="BJ752" s="410"/>
      <c r="BK752" s="410"/>
      <c r="BL752" s="410"/>
      <c r="BM752" s="410"/>
      <c r="BN752" s="410"/>
      <c r="BO752" s="410"/>
      <c r="BP752" s="410"/>
      <c r="BQ752" s="410"/>
      <c r="BR752" s="410"/>
      <c r="BS752" s="410"/>
      <c r="BT752" s="410"/>
      <c r="BU752" s="410"/>
      <c r="BV752" s="410"/>
      <c r="BW752" s="410"/>
      <c r="BX752" s="410"/>
      <c r="BY752" s="410"/>
      <c r="BZ752" s="410"/>
      <c r="CA752" s="410"/>
      <c r="CB752" s="410"/>
      <c r="CC752" s="410"/>
      <c r="CD752" s="410"/>
      <c r="CE752" s="410"/>
    </row>
    <row r="753" spans="1:83" ht="12.65" customHeight="1" x14ac:dyDescent="0.3">
      <c r="A753" s="411" t="str">
        <f>RIGHT($C$83,3)&amp;"*"&amp;RIGHT($C$82,4)&amp;"*"&amp;V$55&amp;"*"&amp;"A"</f>
        <v>081*2020*7110*A</v>
      </c>
      <c r="B753" s="407">
        <f>ROUND(V59,0)</f>
        <v>0</v>
      </c>
      <c r="C753" s="412">
        <f>ROUND(V60,2)</f>
        <v>0</v>
      </c>
      <c r="D753" s="407">
        <f>ROUND(V61,0)</f>
        <v>0</v>
      </c>
      <c r="E753" s="407">
        <f>ROUND(V62,0)</f>
        <v>0</v>
      </c>
      <c r="F753" s="407">
        <f>ROUND(V63,0)</f>
        <v>0</v>
      </c>
      <c r="G753" s="407">
        <f>ROUND(V64,0)</f>
        <v>0</v>
      </c>
      <c r="H753" s="407">
        <f>ROUND(V65,0)</f>
        <v>543</v>
      </c>
      <c r="I753" s="407">
        <f>ROUND(V66,0)</f>
        <v>0</v>
      </c>
      <c r="J753" s="407">
        <f>ROUND(V67,0)</f>
        <v>6362</v>
      </c>
      <c r="K753" s="407">
        <f>ROUND(V68,0)</f>
        <v>0</v>
      </c>
      <c r="L753" s="407">
        <f>ROUND(V69,0)</f>
        <v>71</v>
      </c>
      <c r="M753" s="407">
        <f>ROUND(V70,0)</f>
        <v>0</v>
      </c>
      <c r="N753" s="407">
        <f>ROUND(V75,0)</f>
        <v>8819787</v>
      </c>
      <c r="O753" s="407">
        <f>ROUND(V73,0)</f>
        <v>3820376</v>
      </c>
      <c r="P753" s="407">
        <f>IF(V76&gt;0,ROUND(V76,0),0)</f>
        <v>189</v>
      </c>
      <c r="Q753" s="407">
        <f>IF(V77&gt;0,ROUND(V77,0),0)</f>
        <v>0</v>
      </c>
      <c r="R753" s="407">
        <f>IF(V78&gt;0,ROUND(V78,0),0)</f>
        <v>0</v>
      </c>
      <c r="S753" s="407">
        <f>IF(V79&gt;0,ROUND(V79,0),0)</f>
        <v>0</v>
      </c>
      <c r="T753" s="412">
        <f>IF(V80&gt;0,ROUND(V80,2),0)</f>
        <v>0</v>
      </c>
      <c r="U753" s="407"/>
      <c r="V753" s="410"/>
      <c r="W753" s="407"/>
      <c r="X753" s="407"/>
      <c r="Y753" s="407">
        <f t="shared" si="23"/>
        <v>118311</v>
      </c>
      <c r="Z753" s="410"/>
      <c r="AA753" s="410"/>
      <c r="AB753" s="410"/>
      <c r="AC753" s="410"/>
      <c r="AD753" s="410"/>
      <c r="AE753" s="410"/>
      <c r="AF753" s="410"/>
      <c r="AG753" s="410"/>
      <c r="AH753" s="410"/>
      <c r="AI753" s="410"/>
      <c r="AJ753" s="410"/>
      <c r="AK753" s="410"/>
      <c r="AL753" s="410"/>
      <c r="AM753" s="410"/>
      <c r="AN753" s="410"/>
      <c r="AO753" s="410"/>
      <c r="AP753" s="410"/>
      <c r="AQ753" s="410"/>
      <c r="AR753" s="410"/>
      <c r="AS753" s="410"/>
      <c r="AT753" s="410"/>
      <c r="AU753" s="410"/>
      <c r="AV753" s="410"/>
      <c r="AW753" s="410"/>
      <c r="AX753" s="410"/>
      <c r="AY753" s="410"/>
      <c r="AZ753" s="410"/>
      <c r="BA753" s="410"/>
      <c r="BB753" s="410"/>
      <c r="BC753" s="410"/>
      <c r="BD753" s="410"/>
      <c r="BE753" s="410"/>
      <c r="BF753" s="410"/>
      <c r="BG753" s="410"/>
      <c r="BH753" s="410"/>
      <c r="BI753" s="410"/>
      <c r="BJ753" s="410"/>
      <c r="BK753" s="410"/>
      <c r="BL753" s="410"/>
      <c r="BM753" s="410"/>
      <c r="BN753" s="410"/>
      <c r="BO753" s="410"/>
      <c r="BP753" s="410"/>
      <c r="BQ753" s="410"/>
      <c r="BR753" s="410"/>
      <c r="BS753" s="410"/>
      <c r="BT753" s="410"/>
      <c r="BU753" s="410"/>
      <c r="BV753" s="410"/>
      <c r="BW753" s="410"/>
      <c r="BX753" s="410"/>
      <c r="BY753" s="410"/>
      <c r="BZ753" s="410"/>
      <c r="CA753" s="410"/>
      <c r="CB753" s="410"/>
      <c r="CC753" s="410"/>
      <c r="CD753" s="410"/>
      <c r="CE753" s="410"/>
    </row>
    <row r="754" spans="1:83" ht="12.65" customHeight="1" x14ac:dyDescent="0.3">
      <c r="A754" s="411" t="str">
        <f>RIGHT($C$83,3)&amp;"*"&amp;RIGHT($C$82,4)&amp;"*"&amp;W$55&amp;"*"&amp;"A"</f>
        <v>081*2020*7120*A</v>
      </c>
      <c r="B754" s="407">
        <f>ROUND(W59,0)</f>
        <v>0</v>
      </c>
      <c r="C754" s="412">
        <f>ROUND(W60,2)</f>
        <v>17.77</v>
      </c>
      <c r="D754" s="407">
        <f>ROUND(W61,0)</f>
        <v>1925872</v>
      </c>
      <c r="E754" s="407">
        <f>ROUND(W62,0)</f>
        <v>413602</v>
      </c>
      <c r="F754" s="407">
        <f>ROUND(W63,0)</f>
        <v>0</v>
      </c>
      <c r="G754" s="407">
        <f>ROUND(W64,0)</f>
        <v>243954</v>
      </c>
      <c r="H754" s="407">
        <f>ROUND(W65,0)</f>
        <v>25656</v>
      </c>
      <c r="I754" s="407">
        <f>ROUND(W66,0)</f>
        <v>843915</v>
      </c>
      <c r="J754" s="407">
        <f>ROUND(W67,0)</f>
        <v>149306</v>
      </c>
      <c r="K754" s="407">
        <f>ROUND(W68,0)</f>
        <v>0</v>
      </c>
      <c r="L754" s="407">
        <f>ROUND(W69,0)</f>
        <v>-1274</v>
      </c>
      <c r="M754" s="407">
        <f>ROUND(W70,0)</f>
        <v>0</v>
      </c>
      <c r="N754" s="407">
        <f>ROUND(W75,0)</f>
        <v>103615415</v>
      </c>
      <c r="O754" s="407">
        <f>ROUND(W73,0)</f>
        <v>23043807</v>
      </c>
      <c r="P754" s="407">
        <f>IF(W76&gt;0,ROUND(W76,0),0)</f>
        <v>10917</v>
      </c>
      <c r="Q754" s="407">
        <f>IF(W77&gt;0,ROUND(W77,0),0)</f>
        <v>0</v>
      </c>
      <c r="R754" s="407">
        <f>IF(W78&gt;0,ROUND(W78,0),0)</f>
        <v>0</v>
      </c>
      <c r="S754" s="407">
        <f>IF(W79&gt;0,ROUND(W79,0),0)</f>
        <v>0</v>
      </c>
      <c r="T754" s="412">
        <f>IF(W80&gt;0,ROUND(W80,2),0)</f>
        <v>0</v>
      </c>
      <c r="U754" s="407"/>
      <c r="V754" s="410"/>
      <c r="W754" s="407"/>
      <c r="X754" s="407"/>
      <c r="Y754" s="407">
        <f t="shared" si="23"/>
        <v>3641353</v>
      </c>
      <c r="Z754" s="410"/>
      <c r="AA754" s="410"/>
      <c r="AB754" s="410"/>
      <c r="AC754" s="410"/>
      <c r="AD754" s="410"/>
      <c r="AE754" s="410"/>
      <c r="AF754" s="410"/>
      <c r="AG754" s="410"/>
      <c r="AH754" s="410"/>
      <c r="AI754" s="410"/>
      <c r="AJ754" s="410"/>
      <c r="AK754" s="410"/>
      <c r="AL754" s="410"/>
      <c r="AM754" s="410"/>
      <c r="AN754" s="410"/>
      <c r="AO754" s="410"/>
      <c r="AP754" s="410"/>
      <c r="AQ754" s="410"/>
      <c r="AR754" s="410"/>
      <c r="AS754" s="410"/>
      <c r="AT754" s="410"/>
      <c r="AU754" s="410"/>
      <c r="AV754" s="410"/>
      <c r="AW754" s="410"/>
      <c r="AX754" s="410"/>
      <c r="AY754" s="410"/>
      <c r="AZ754" s="410"/>
      <c r="BA754" s="410"/>
      <c r="BB754" s="410"/>
      <c r="BC754" s="410"/>
      <c r="BD754" s="410"/>
      <c r="BE754" s="410"/>
      <c r="BF754" s="410"/>
      <c r="BG754" s="410"/>
      <c r="BH754" s="410"/>
      <c r="BI754" s="410"/>
      <c r="BJ754" s="410"/>
      <c r="BK754" s="410"/>
      <c r="BL754" s="410"/>
      <c r="BM754" s="410"/>
      <c r="BN754" s="410"/>
      <c r="BO754" s="410"/>
      <c r="BP754" s="410"/>
      <c r="BQ754" s="410"/>
      <c r="BR754" s="410"/>
      <c r="BS754" s="410"/>
      <c r="BT754" s="410"/>
      <c r="BU754" s="410"/>
      <c r="BV754" s="410"/>
      <c r="BW754" s="410"/>
      <c r="BX754" s="410"/>
      <c r="BY754" s="410"/>
      <c r="BZ754" s="410"/>
      <c r="CA754" s="410"/>
      <c r="CB754" s="410"/>
      <c r="CC754" s="410"/>
      <c r="CD754" s="410"/>
      <c r="CE754" s="410"/>
    </row>
    <row r="755" spans="1:83" ht="12.65" customHeight="1" x14ac:dyDescent="0.3">
      <c r="A755" s="411" t="str">
        <f>RIGHT($C$83,3)&amp;"*"&amp;RIGHT($C$82,4)&amp;"*"&amp;X$55&amp;"*"&amp;"A"</f>
        <v>081*2020*7130*A</v>
      </c>
      <c r="B755" s="407">
        <f>ROUND(X59,0)</f>
        <v>0</v>
      </c>
      <c r="C755" s="412">
        <f>ROUND(X60,2)</f>
        <v>11.24</v>
      </c>
      <c r="D755" s="407">
        <f>ROUND(X61,0)</f>
        <v>1202269</v>
      </c>
      <c r="E755" s="407">
        <f>ROUND(X62,0)</f>
        <v>267433</v>
      </c>
      <c r="F755" s="407">
        <f>ROUND(X63,0)</f>
        <v>0</v>
      </c>
      <c r="G755" s="407">
        <f>ROUND(X64,0)</f>
        <v>443466</v>
      </c>
      <c r="H755" s="407">
        <f>ROUND(X65,0)</f>
        <v>5412</v>
      </c>
      <c r="I755" s="407">
        <f>ROUND(X66,0)</f>
        <v>37300</v>
      </c>
      <c r="J755" s="407">
        <f>ROUND(X67,0)</f>
        <v>203427</v>
      </c>
      <c r="K755" s="407">
        <f>ROUND(X68,0)</f>
        <v>0</v>
      </c>
      <c r="L755" s="407">
        <f>ROUND(X69,0)</f>
        <v>-13330</v>
      </c>
      <c r="M755" s="407">
        <f>ROUND(X70,0)</f>
        <v>0</v>
      </c>
      <c r="N755" s="407">
        <f>ROUND(X75,0)</f>
        <v>127350561</v>
      </c>
      <c r="O755" s="407">
        <f>ROUND(X73,0)</f>
        <v>53088443</v>
      </c>
      <c r="P755" s="407">
        <f>IF(X76&gt;0,ROUND(X76,0),0)</f>
        <v>1888</v>
      </c>
      <c r="Q755" s="407">
        <f>IF(X77&gt;0,ROUND(X77,0),0)</f>
        <v>0</v>
      </c>
      <c r="R755" s="407">
        <f>IF(X78&gt;0,ROUND(X78,0),0)</f>
        <v>0</v>
      </c>
      <c r="S755" s="407">
        <f>IF(X79&gt;0,ROUND(X79,0),0)</f>
        <v>29902</v>
      </c>
      <c r="T755" s="412">
        <f>IF(X80&gt;0,ROUND(X80,2),0)</f>
        <v>0</v>
      </c>
      <c r="U755" s="407"/>
      <c r="V755" s="410"/>
      <c r="W755" s="407"/>
      <c r="X755" s="407"/>
      <c r="Y755" s="407">
        <f t="shared" si="23"/>
        <v>2456352</v>
      </c>
      <c r="Z755" s="410"/>
      <c r="AA755" s="410"/>
      <c r="AB755" s="410"/>
      <c r="AC755" s="410"/>
      <c r="AD755" s="410"/>
      <c r="AE755" s="410"/>
      <c r="AF755" s="410"/>
      <c r="AG755" s="410"/>
      <c r="AH755" s="410"/>
      <c r="AI755" s="410"/>
      <c r="AJ755" s="410"/>
      <c r="AK755" s="410"/>
      <c r="AL755" s="410"/>
      <c r="AM755" s="410"/>
      <c r="AN755" s="410"/>
      <c r="AO755" s="410"/>
      <c r="AP755" s="410"/>
      <c r="AQ755" s="410"/>
      <c r="AR755" s="410"/>
      <c r="AS755" s="410"/>
      <c r="AT755" s="410"/>
      <c r="AU755" s="410"/>
      <c r="AV755" s="410"/>
      <c r="AW755" s="410"/>
      <c r="AX755" s="410"/>
      <c r="AY755" s="410"/>
      <c r="AZ755" s="410"/>
      <c r="BA755" s="410"/>
      <c r="BB755" s="410"/>
      <c r="BC755" s="410"/>
      <c r="BD755" s="410"/>
      <c r="BE755" s="410"/>
      <c r="BF755" s="410"/>
      <c r="BG755" s="410"/>
      <c r="BH755" s="410"/>
      <c r="BI755" s="410"/>
      <c r="BJ755" s="410"/>
      <c r="BK755" s="410"/>
      <c r="BL755" s="410"/>
      <c r="BM755" s="410"/>
      <c r="BN755" s="410"/>
      <c r="BO755" s="410"/>
      <c r="BP755" s="410"/>
      <c r="BQ755" s="410"/>
      <c r="BR755" s="410"/>
      <c r="BS755" s="410"/>
      <c r="BT755" s="410"/>
      <c r="BU755" s="410"/>
      <c r="BV755" s="410"/>
      <c r="BW755" s="410"/>
      <c r="BX755" s="410"/>
      <c r="BY755" s="410"/>
      <c r="BZ755" s="410"/>
      <c r="CA755" s="410"/>
      <c r="CB755" s="410"/>
      <c r="CC755" s="410"/>
      <c r="CD755" s="410"/>
      <c r="CE755" s="410"/>
    </row>
    <row r="756" spans="1:83" ht="12.65" customHeight="1" x14ac:dyDescent="0.3">
      <c r="A756" s="411" t="str">
        <f>RIGHT($C$83,3)&amp;"*"&amp;RIGHT($C$82,4)&amp;"*"&amp;Y$55&amp;"*"&amp;"A"</f>
        <v>081*2020*7140*A</v>
      </c>
      <c r="B756" s="407">
        <f>ROUND(Y59,0)</f>
        <v>0</v>
      </c>
      <c r="C756" s="412">
        <f>ROUND(Y60,2)</f>
        <v>36.03</v>
      </c>
      <c r="D756" s="407">
        <f>ROUND(Y61,0)</f>
        <v>3604647</v>
      </c>
      <c r="E756" s="407">
        <f>ROUND(Y62,0)</f>
        <v>833994</v>
      </c>
      <c r="F756" s="407">
        <f>ROUND(Y63,0)</f>
        <v>0</v>
      </c>
      <c r="G756" s="407">
        <f>ROUND(Y64,0)</f>
        <v>2485451</v>
      </c>
      <c r="H756" s="407">
        <f>ROUND(Y65,0)</f>
        <v>25467</v>
      </c>
      <c r="I756" s="407">
        <f>ROUND(Y66,0)</f>
        <v>97405</v>
      </c>
      <c r="J756" s="407">
        <f>ROUND(Y67,0)</f>
        <v>337575</v>
      </c>
      <c r="K756" s="407">
        <f>ROUND(Y68,0)</f>
        <v>0</v>
      </c>
      <c r="L756" s="407">
        <f>ROUND(Y69,0)</f>
        <v>27256</v>
      </c>
      <c r="M756" s="407">
        <f>ROUND(Y70,0)</f>
        <v>737464</v>
      </c>
      <c r="N756" s="407">
        <f>ROUND(Y75,0)</f>
        <v>97426708</v>
      </c>
      <c r="O756" s="407">
        <f>ROUND(Y73,0)</f>
        <v>58280504</v>
      </c>
      <c r="P756" s="407">
        <f>IF(Y76&gt;0,ROUND(Y76,0),0)</f>
        <v>10441</v>
      </c>
      <c r="Q756" s="407">
        <f>IF(Y77&gt;0,ROUND(Y77,0),0)</f>
        <v>66</v>
      </c>
      <c r="R756" s="407">
        <f>IF(Y78&gt;0,ROUND(Y78,0),0)</f>
        <v>4990</v>
      </c>
      <c r="S756" s="407">
        <f>IF(Y79&gt;0,ROUND(Y79,0),0)</f>
        <v>87637</v>
      </c>
      <c r="T756" s="412">
        <f>IF(Y80&gt;0,ROUND(Y80,2),0)</f>
        <v>3</v>
      </c>
      <c r="U756" s="407"/>
      <c r="V756" s="410"/>
      <c r="W756" s="407"/>
      <c r="X756" s="407"/>
      <c r="Y756" s="407">
        <f t="shared" si="23"/>
        <v>5215310</v>
      </c>
      <c r="Z756" s="410"/>
      <c r="AA756" s="410"/>
      <c r="AB756" s="410"/>
      <c r="AC756" s="410"/>
      <c r="AD756" s="410"/>
      <c r="AE756" s="410"/>
      <c r="AF756" s="410"/>
      <c r="AG756" s="410"/>
      <c r="AH756" s="410"/>
      <c r="AI756" s="410"/>
      <c r="AJ756" s="410"/>
      <c r="AK756" s="410"/>
      <c r="AL756" s="410"/>
      <c r="AM756" s="410"/>
      <c r="AN756" s="410"/>
      <c r="AO756" s="410"/>
      <c r="AP756" s="410"/>
      <c r="AQ756" s="410"/>
      <c r="AR756" s="410"/>
      <c r="AS756" s="410"/>
      <c r="AT756" s="410"/>
      <c r="AU756" s="410"/>
      <c r="AV756" s="410"/>
      <c r="AW756" s="410"/>
      <c r="AX756" s="410"/>
      <c r="AY756" s="410"/>
      <c r="AZ756" s="410"/>
      <c r="BA756" s="410"/>
      <c r="BB756" s="410"/>
      <c r="BC756" s="410"/>
      <c r="BD756" s="410"/>
      <c r="BE756" s="410"/>
      <c r="BF756" s="410"/>
      <c r="BG756" s="410"/>
      <c r="BH756" s="410"/>
      <c r="BI756" s="410"/>
      <c r="BJ756" s="410"/>
      <c r="BK756" s="410"/>
      <c r="BL756" s="410"/>
      <c r="BM756" s="410"/>
      <c r="BN756" s="410"/>
      <c r="BO756" s="410"/>
      <c r="BP756" s="410"/>
      <c r="BQ756" s="410"/>
      <c r="BR756" s="410"/>
      <c r="BS756" s="410"/>
      <c r="BT756" s="410"/>
      <c r="BU756" s="410"/>
      <c r="BV756" s="410"/>
      <c r="BW756" s="410"/>
      <c r="BX756" s="410"/>
      <c r="BY756" s="410"/>
      <c r="BZ756" s="410"/>
      <c r="CA756" s="410"/>
      <c r="CB756" s="410"/>
      <c r="CC756" s="410"/>
      <c r="CD756" s="410"/>
      <c r="CE756" s="410"/>
    </row>
    <row r="757" spans="1:83" ht="12.65" customHeight="1" x14ac:dyDescent="0.3">
      <c r="A757" s="411" t="str">
        <f>RIGHT($C$83,3)&amp;"*"&amp;RIGHT($C$82,4)&amp;"*"&amp;Z$55&amp;"*"&amp;"A"</f>
        <v>081*2020*7150*A</v>
      </c>
      <c r="B757" s="407">
        <f>ROUND(Z59,0)</f>
        <v>0</v>
      </c>
      <c r="C757" s="412">
        <f>ROUND(Z60,2)</f>
        <v>6.97</v>
      </c>
      <c r="D757" s="407">
        <f>ROUND(Z61,0)</f>
        <v>718937</v>
      </c>
      <c r="E757" s="407">
        <f>ROUND(Z62,0)</f>
        <v>168423</v>
      </c>
      <c r="F757" s="407">
        <f>ROUND(Z63,0)</f>
        <v>0</v>
      </c>
      <c r="G757" s="407">
        <f>ROUND(Z64,0)</f>
        <v>1304121</v>
      </c>
      <c r="H757" s="407">
        <f>ROUND(Z65,0)</f>
        <v>4137</v>
      </c>
      <c r="I757" s="407">
        <f>ROUND(Z66,0)</f>
        <v>38394</v>
      </c>
      <c r="J757" s="407">
        <f>ROUND(Z67,0)</f>
        <v>320416</v>
      </c>
      <c r="K757" s="407">
        <f>ROUND(Z68,0)</f>
        <v>179</v>
      </c>
      <c r="L757" s="407">
        <f>ROUND(Z69,0)</f>
        <v>1306</v>
      </c>
      <c r="M757" s="407">
        <f>ROUND(Z70,0)</f>
        <v>0</v>
      </c>
      <c r="N757" s="407">
        <f>ROUND(Z75,0)</f>
        <v>22366527</v>
      </c>
      <c r="O757" s="407">
        <f>ROUND(Z73,0)</f>
        <v>12184296</v>
      </c>
      <c r="P757" s="407">
        <f>IF(Z76&gt;0,ROUND(Z76,0),0)</f>
        <v>0</v>
      </c>
      <c r="Q757" s="407">
        <f>IF(Z77&gt;0,ROUND(Z77,0),0)</f>
        <v>0</v>
      </c>
      <c r="R757" s="407">
        <f>IF(Z78&gt;0,ROUND(Z78,0),0)</f>
        <v>0</v>
      </c>
      <c r="S757" s="407">
        <f>IF(Z79&gt;0,ROUND(Z79,0),0)</f>
        <v>0</v>
      </c>
      <c r="T757" s="412">
        <f>IF(Z80&gt;0,ROUND(Z80,2),0)</f>
        <v>1.28</v>
      </c>
      <c r="U757" s="407"/>
      <c r="V757" s="410"/>
      <c r="W757" s="407"/>
      <c r="X757" s="407"/>
      <c r="Y757" s="407">
        <f t="shared" si="23"/>
        <v>1324516</v>
      </c>
      <c r="Z757" s="410"/>
      <c r="AA757" s="410"/>
      <c r="AB757" s="410"/>
      <c r="AC757" s="410"/>
      <c r="AD757" s="410"/>
      <c r="AE757" s="410"/>
      <c r="AF757" s="410"/>
      <c r="AG757" s="410"/>
      <c r="AH757" s="410"/>
      <c r="AI757" s="410"/>
      <c r="AJ757" s="410"/>
      <c r="AK757" s="410"/>
      <c r="AL757" s="410"/>
      <c r="AM757" s="410"/>
      <c r="AN757" s="410"/>
      <c r="AO757" s="410"/>
      <c r="AP757" s="410"/>
      <c r="AQ757" s="410"/>
      <c r="AR757" s="410"/>
      <c r="AS757" s="410"/>
      <c r="AT757" s="410"/>
      <c r="AU757" s="410"/>
      <c r="AV757" s="410"/>
      <c r="AW757" s="410"/>
      <c r="AX757" s="410"/>
      <c r="AY757" s="410"/>
      <c r="AZ757" s="410"/>
      <c r="BA757" s="410"/>
      <c r="BB757" s="410"/>
      <c r="BC757" s="410"/>
      <c r="BD757" s="410"/>
      <c r="BE757" s="410"/>
      <c r="BF757" s="410"/>
      <c r="BG757" s="410"/>
      <c r="BH757" s="410"/>
      <c r="BI757" s="410"/>
      <c r="BJ757" s="410"/>
      <c r="BK757" s="410"/>
      <c r="BL757" s="410"/>
      <c r="BM757" s="410"/>
      <c r="BN757" s="410"/>
      <c r="BO757" s="410"/>
      <c r="BP757" s="410"/>
      <c r="BQ757" s="410"/>
      <c r="BR757" s="410"/>
      <c r="BS757" s="410"/>
      <c r="BT757" s="410"/>
      <c r="BU757" s="410"/>
      <c r="BV757" s="410"/>
      <c r="BW757" s="410"/>
      <c r="BX757" s="410"/>
      <c r="BY757" s="410"/>
      <c r="BZ757" s="410"/>
      <c r="CA757" s="410"/>
      <c r="CB757" s="410"/>
      <c r="CC757" s="410"/>
      <c r="CD757" s="410"/>
      <c r="CE757" s="410"/>
    </row>
    <row r="758" spans="1:83" ht="12.65" customHeight="1" x14ac:dyDescent="0.3">
      <c r="A758" s="411" t="str">
        <f>RIGHT($C$83,3)&amp;"*"&amp;RIGHT($C$82,4)&amp;"*"&amp;AA$55&amp;"*"&amp;"A"</f>
        <v>081*2020*7160*A</v>
      </c>
      <c r="B758" s="407">
        <f>ROUND(AA59,0)</f>
        <v>0</v>
      </c>
      <c r="C758" s="412">
        <f>ROUND(AA60,2)</f>
        <v>3.8</v>
      </c>
      <c r="D758" s="407">
        <f>ROUND(AA61,0)</f>
        <v>386641</v>
      </c>
      <c r="E758" s="407">
        <f>ROUND(AA62,0)</f>
        <v>88072</v>
      </c>
      <c r="F758" s="407">
        <f>ROUND(AA63,0)</f>
        <v>0</v>
      </c>
      <c r="G758" s="407">
        <f>ROUND(AA64,0)</f>
        <v>371036</v>
      </c>
      <c r="H758" s="407">
        <f>ROUND(AA65,0)</f>
        <v>11531</v>
      </c>
      <c r="I758" s="407">
        <f>ROUND(AA66,0)</f>
        <v>12090</v>
      </c>
      <c r="J758" s="407">
        <f>ROUND(AA67,0)</f>
        <v>132294</v>
      </c>
      <c r="K758" s="407">
        <f>ROUND(AA68,0)</f>
        <v>0</v>
      </c>
      <c r="L758" s="407">
        <f>ROUND(AA69,0)</f>
        <v>1498</v>
      </c>
      <c r="M758" s="407">
        <f>ROUND(AA70,0)</f>
        <v>0</v>
      </c>
      <c r="N758" s="407">
        <f>ROUND(AA75,0)</f>
        <v>14968105</v>
      </c>
      <c r="O758" s="407">
        <f>ROUND(AA73,0)</f>
        <v>6115098</v>
      </c>
      <c r="P758" s="407">
        <f>IF(AA76&gt;0,ROUND(AA76,0),0)</f>
        <v>4001</v>
      </c>
      <c r="Q758" s="407">
        <f>IF(AA77&gt;0,ROUND(AA77,0),0)</f>
        <v>0</v>
      </c>
      <c r="R758" s="407">
        <f>IF(AA78&gt;0,ROUND(AA78,0),0)</f>
        <v>0</v>
      </c>
      <c r="S758" s="407">
        <f>IF(AA79&gt;0,ROUND(AA79,0),0)</f>
        <v>20047</v>
      </c>
      <c r="T758" s="412">
        <f>IF(AA80&gt;0,ROUND(AA80,2),0)</f>
        <v>0</v>
      </c>
      <c r="U758" s="407"/>
      <c r="V758" s="410"/>
      <c r="W758" s="407"/>
      <c r="X758" s="407"/>
      <c r="Y758" s="407">
        <f t="shared" si="23"/>
        <v>983010</v>
      </c>
      <c r="Z758" s="410"/>
      <c r="AA758" s="410"/>
      <c r="AB758" s="410"/>
      <c r="AC758" s="410"/>
      <c r="AD758" s="410"/>
      <c r="AE758" s="410"/>
      <c r="AF758" s="410"/>
      <c r="AG758" s="410"/>
      <c r="AH758" s="410"/>
      <c r="AI758" s="410"/>
      <c r="AJ758" s="410"/>
      <c r="AK758" s="410"/>
      <c r="AL758" s="410"/>
      <c r="AM758" s="410"/>
      <c r="AN758" s="410"/>
      <c r="AO758" s="410"/>
      <c r="AP758" s="410"/>
      <c r="AQ758" s="410"/>
      <c r="AR758" s="410"/>
      <c r="AS758" s="410"/>
      <c r="AT758" s="410"/>
      <c r="AU758" s="410"/>
      <c r="AV758" s="410"/>
      <c r="AW758" s="410"/>
      <c r="AX758" s="410"/>
      <c r="AY758" s="410"/>
      <c r="AZ758" s="410"/>
      <c r="BA758" s="410"/>
      <c r="BB758" s="410"/>
      <c r="BC758" s="410"/>
      <c r="BD758" s="410"/>
      <c r="BE758" s="410"/>
      <c r="BF758" s="410"/>
      <c r="BG758" s="410"/>
      <c r="BH758" s="410"/>
      <c r="BI758" s="410"/>
      <c r="BJ758" s="410"/>
      <c r="BK758" s="410"/>
      <c r="BL758" s="410"/>
      <c r="BM758" s="410"/>
      <c r="BN758" s="410"/>
      <c r="BO758" s="410"/>
      <c r="BP758" s="410"/>
      <c r="BQ758" s="410"/>
      <c r="BR758" s="410"/>
      <c r="BS758" s="410"/>
      <c r="BT758" s="410"/>
      <c r="BU758" s="410"/>
      <c r="BV758" s="410"/>
      <c r="BW758" s="410"/>
      <c r="BX758" s="410"/>
      <c r="BY758" s="410"/>
      <c r="BZ758" s="410"/>
      <c r="CA758" s="410"/>
      <c r="CB758" s="410"/>
      <c r="CC758" s="410"/>
      <c r="CD758" s="410"/>
      <c r="CE758" s="410"/>
    </row>
    <row r="759" spans="1:83" ht="12.65" customHeight="1" x14ac:dyDescent="0.3">
      <c r="A759" s="411" t="str">
        <f>RIGHT($C$83,3)&amp;"*"&amp;RIGHT($C$82,4)&amp;"*"&amp;AB$55&amp;"*"&amp;"A"</f>
        <v>081*2020*7170*A</v>
      </c>
      <c r="B759" s="407"/>
      <c r="C759" s="412">
        <f>ROUND(AB60,2)</f>
        <v>85.26</v>
      </c>
      <c r="D759" s="407">
        <f>ROUND(AB61,0)</f>
        <v>9099234</v>
      </c>
      <c r="E759" s="407">
        <f>ROUND(AB62,0)</f>
        <v>2032063</v>
      </c>
      <c r="F759" s="407">
        <f>ROUND(AB63,0)</f>
        <v>0</v>
      </c>
      <c r="G759" s="407">
        <f>ROUND(AB64,0)</f>
        <v>13780715</v>
      </c>
      <c r="H759" s="407">
        <f>ROUND(AB65,0)</f>
        <v>61320</v>
      </c>
      <c r="I759" s="407">
        <f>ROUND(AB66,0)</f>
        <v>324047</v>
      </c>
      <c r="J759" s="407">
        <f>ROUND(AB67,0)</f>
        <v>750826</v>
      </c>
      <c r="K759" s="407">
        <f>ROUND(AB68,0)</f>
        <v>98</v>
      </c>
      <c r="L759" s="407">
        <f>ROUND(AB69,0)</f>
        <v>14828</v>
      </c>
      <c r="M759" s="407">
        <f>ROUND(AB70,0)</f>
        <v>20390</v>
      </c>
      <c r="N759" s="407">
        <f>ROUND(AB75,0)</f>
        <v>131274401</v>
      </c>
      <c r="O759" s="407">
        <f>ROUND(AB73,0)</f>
        <v>91778319</v>
      </c>
      <c r="P759" s="407">
        <f>IF(AB76&gt;0,ROUND(AB76,0),0)</f>
        <v>10027</v>
      </c>
      <c r="Q759" s="407">
        <f>IF(AB77&gt;0,ROUND(AB77,0),0)</f>
        <v>0</v>
      </c>
      <c r="R759" s="407">
        <f>IF(AB78&gt;0,ROUND(AB78,0),0)</f>
        <v>0</v>
      </c>
      <c r="S759" s="407">
        <f>IF(AB79&gt;0,ROUND(AB79,0),0)</f>
        <v>4964</v>
      </c>
      <c r="T759" s="412">
        <f>IF(AB80&gt;0,ROUND(AB80,2),0)</f>
        <v>0</v>
      </c>
      <c r="U759" s="407"/>
      <c r="V759" s="410"/>
      <c r="W759" s="407"/>
      <c r="X759" s="407"/>
      <c r="Y759" s="407">
        <f t="shared" si="23"/>
        <v>13353344</v>
      </c>
      <c r="Z759" s="410"/>
      <c r="AA759" s="410"/>
      <c r="AB759" s="410"/>
      <c r="AC759" s="410"/>
      <c r="AD759" s="410"/>
      <c r="AE759" s="410"/>
      <c r="AF759" s="410"/>
      <c r="AG759" s="410"/>
      <c r="AH759" s="410"/>
      <c r="AI759" s="410"/>
      <c r="AJ759" s="410"/>
      <c r="AK759" s="410"/>
      <c r="AL759" s="410"/>
      <c r="AM759" s="410"/>
      <c r="AN759" s="410"/>
      <c r="AO759" s="410"/>
      <c r="AP759" s="410"/>
      <c r="AQ759" s="410"/>
      <c r="AR759" s="410"/>
      <c r="AS759" s="410"/>
      <c r="AT759" s="410"/>
      <c r="AU759" s="410"/>
      <c r="AV759" s="410"/>
      <c r="AW759" s="410"/>
      <c r="AX759" s="410"/>
      <c r="AY759" s="410"/>
      <c r="AZ759" s="410"/>
      <c r="BA759" s="410"/>
      <c r="BB759" s="410"/>
      <c r="BC759" s="410"/>
      <c r="BD759" s="410"/>
      <c r="BE759" s="410"/>
      <c r="BF759" s="410"/>
      <c r="BG759" s="410"/>
      <c r="BH759" s="410"/>
      <c r="BI759" s="410"/>
      <c r="BJ759" s="410"/>
      <c r="BK759" s="410"/>
      <c r="BL759" s="410"/>
      <c r="BM759" s="410"/>
      <c r="BN759" s="410"/>
      <c r="BO759" s="410"/>
      <c r="BP759" s="410"/>
      <c r="BQ759" s="410"/>
      <c r="BR759" s="410"/>
      <c r="BS759" s="410"/>
      <c r="BT759" s="410"/>
      <c r="BU759" s="410"/>
      <c r="BV759" s="410"/>
      <c r="BW759" s="410"/>
      <c r="BX759" s="410"/>
      <c r="BY759" s="410"/>
      <c r="BZ759" s="410"/>
      <c r="CA759" s="410"/>
      <c r="CB759" s="410"/>
      <c r="CC759" s="410"/>
      <c r="CD759" s="410"/>
      <c r="CE759" s="410"/>
    </row>
    <row r="760" spans="1:83" ht="12.65" customHeight="1" x14ac:dyDescent="0.3">
      <c r="A760" s="411" t="str">
        <f>RIGHT($C$83,3)&amp;"*"&amp;RIGHT($C$82,4)&amp;"*"&amp;AC$55&amp;"*"&amp;"A"</f>
        <v>081*2020*7180*A</v>
      </c>
      <c r="B760" s="407">
        <f>ROUND(AC59,0)</f>
        <v>121174</v>
      </c>
      <c r="C760" s="412">
        <f>ROUND(AC60,2)</f>
        <v>30.55</v>
      </c>
      <c r="D760" s="407">
        <f>ROUND(AC61,0)</f>
        <v>2750055</v>
      </c>
      <c r="E760" s="407">
        <f>ROUND(AC62,0)</f>
        <v>700220</v>
      </c>
      <c r="F760" s="407">
        <f>ROUND(AC63,0)</f>
        <v>0</v>
      </c>
      <c r="G760" s="407">
        <f>ROUND(AC64,0)</f>
        <v>557980</v>
      </c>
      <c r="H760" s="407">
        <f>ROUND(AC65,0)</f>
        <v>2768</v>
      </c>
      <c r="I760" s="407">
        <f>ROUND(AC66,0)</f>
        <v>60637</v>
      </c>
      <c r="J760" s="407">
        <f>ROUND(AC67,0)</f>
        <v>262864</v>
      </c>
      <c r="K760" s="407">
        <f>ROUND(AC68,0)</f>
        <v>19219</v>
      </c>
      <c r="L760" s="407">
        <f>ROUND(AC69,0)</f>
        <v>1959</v>
      </c>
      <c r="M760" s="407">
        <f>ROUND(AC70,0)</f>
        <v>31525</v>
      </c>
      <c r="N760" s="407">
        <f>ROUND(AC75,0)</f>
        <v>62404969</v>
      </c>
      <c r="O760" s="407">
        <f>ROUND(AC73,0)</f>
        <v>59108750</v>
      </c>
      <c r="P760" s="407">
        <f>IF(AC76&gt;0,ROUND(AC76,0),0)</f>
        <v>0</v>
      </c>
      <c r="Q760" s="407">
        <f>IF(AC77&gt;0,ROUND(AC77,0),0)</f>
        <v>0</v>
      </c>
      <c r="R760" s="407">
        <f>IF(AC78&gt;0,ROUND(AC78,0),0)</f>
        <v>0</v>
      </c>
      <c r="S760" s="407">
        <f>IF(AC79&gt;0,ROUND(AC79,0),0)</f>
        <v>0</v>
      </c>
      <c r="T760" s="412">
        <f>IF(AC80&gt;0,ROUND(AC80,2),0)</f>
        <v>0</v>
      </c>
      <c r="U760" s="407"/>
      <c r="V760" s="410"/>
      <c r="W760" s="407"/>
      <c r="X760" s="407"/>
      <c r="Y760" s="407">
        <f t="shared" si="23"/>
        <v>2396791</v>
      </c>
      <c r="Z760" s="410"/>
      <c r="AA760" s="410"/>
      <c r="AB760" s="410"/>
      <c r="AC760" s="410"/>
      <c r="AD760" s="410"/>
      <c r="AE760" s="410"/>
      <c r="AF760" s="410"/>
      <c r="AG760" s="410"/>
      <c r="AH760" s="410"/>
      <c r="AI760" s="410"/>
      <c r="AJ760" s="410"/>
      <c r="AK760" s="410"/>
      <c r="AL760" s="410"/>
      <c r="AM760" s="410"/>
      <c r="AN760" s="410"/>
      <c r="AO760" s="410"/>
      <c r="AP760" s="410"/>
      <c r="AQ760" s="410"/>
      <c r="AR760" s="410"/>
      <c r="AS760" s="410"/>
      <c r="AT760" s="410"/>
      <c r="AU760" s="410"/>
      <c r="AV760" s="410"/>
      <c r="AW760" s="410"/>
      <c r="AX760" s="410"/>
      <c r="AY760" s="410"/>
      <c r="AZ760" s="410"/>
      <c r="BA760" s="410"/>
      <c r="BB760" s="410"/>
      <c r="BC760" s="410"/>
      <c r="BD760" s="410"/>
      <c r="BE760" s="410"/>
      <c r="BF760" s="410"/>
      <c r="BG760" s="410"/>
      <c r="BH760" s="410"/>
      <c r="BI760" s="410"/>
      <c r="BJ760" s="410"/>
      <c r="BK760" s="410"/>
      <c r="BL760" s="410"/>
      <c r="BM760" s="410"/>
      <c r="BN760" s="410"/>
      <c r="BO760" s="410"/>
      <c r="BP760" s="410"/>
      <c r="BQ760" s="410"/>
      <c r="BR760" s="410"/>
      <c r="BS760" s="410"/>
      <c r="BT760" s="410"/>
      <c r="BU760" s="410"/>
      <c r="BV760" s="410"/>
      <c r="BW760" s="410"/>
      <c r="BX760" s="410"/>
      <c r="BY760" s="410"/>
      <c r="BZ760" s="410"/>
      <c r="CA760" s="410"/>
      <c r="CB760" s="410"/>
      <c r="CC760" s="410"/>
      <c r="CD760" s="410"/>
      <c r="CE760" s="410"/>
    </row>
    <row r="761" spans="1:83" ht="12.65" customHeight="1" x14ac:dyDescent="0.3">
      <c r="A761" s="411" t="str">
        <f>RIGHT($C$83,3)&amp;"*"&amp;RIGHT($C$82,4)&amp;"*"&amp;AD$55&amp;"*"&amp;"A"</f>
        <v>081*2020*7190*A</v>
      </c>
      <c r="B761" s="407">
        <f>ROUND(AD59,0)</f>
        <v>0</v>
      </c>
      <c r="C761" s="412">
        <f>ROUND(AD60,2)</f>
        <v>0</v>
      </c>
      <c r="D761" s="407">
        <f>ROUND(AD61,0)</f>
        <v>0</v>
      </c>
      <c r="E761" s="407">
        <f>ROUND(AD62,0)</f>
        <v>0</v>
      </c>
      <c r="F761" s="407">
        <f>ROUND(AD63,0)</f>
        <v>0</v>
      </c>
      <c r="G761" s="407">
        <f>ROUND(AD64,0)</f>
        <v>24372</v>
      </c>
      <c r="H761" s="407">
        <f>ROUND(AD65,0)</f>
        <v>458</v>
      </c>
      <c r="I761" s="407">
        <f>ROUND(AD66,0)</f>
        <v>2667273</v>
      </c>
      <c r="J761" s="407">
        <f>ROUND(AD67,0)</f>
        <v>4923</v>
      </c>
      <c r="K761" s="407">
        <f>ROUND(AD68,0)</f>
        <v>0</v>
      </c>
      <c r="L761" s="407">
        <f>ROUND(AD69,0)</f>
        <v>60</v>
      </c>
      <c r="M761" s="407">
        <f>ROUND(AD70,0)</f>
        <v>0</v>
      </c>
      <c r="N761" s="407">
        <f>ROUND(AD75,0)</f>
        <v>5051670</v>
      </c>
      <c r="O761" s="407">
        <f>ROUND(AD73,0)</f>
        <v>4938497</v>
      </c>
      <c r="P761" s="407">
        <f>IF(AD76&gt;0,ROUND(AD76,0),0)</f>
        <v>4580</v>
      </c>
      <c r="Q761" s="407">
        <f>IF(AD77&gt;0,ROUND(AD77,0),0)</f>
        <v>0</v>
      </c>
      <c r="R761" s="407">
        <f>IF(AD78&gt;0,ROUND(AD78,0),0)</f>
        <v>1004</v>
      </c>
      <c r="S761" s="407">
        <f>IF(AD79&gt;0,ROUND(AD79,0),0)</f>
        <v>0</v>
      </c>
      <c r="T761" s="412">
        <f>IF(AD80&gt;0,ROUND(AD80,2),0)</f>
        <v>0</v>
      </c>
      <c r="U761" s="407"/>
      <c r="V761" s="410"/>
      <c r="W761" s="407"/>
      <c r="X761" s="407"/>
      <c r="Y761" s="407">
        <f t="shared" si="23"/>
        <v>1624144</v>
      </c>
      <c r="Z761" s="410"/>
      <c r="AA761" s="410"/>
      <c r="AB761" s="410"/>
      <c r="AC761" s="410"/>
      <c r="AD761" s="410"/>
      <c r="AE761" s="410"/>
      <c r="AF761" s="410"/>
      <c r="AG761" s="410"/>
      <c r="AH761" s="410"/>
      <c r="AI761" s="410"/>
      <c r="AJ761" s="410"/>
      <c r="AK761" s="410"/>
      <c r="AL761" s="410"/>
      <c r="AM761" s="410"/>
      <c r="AN761" s="410"/>
      <c r="AO761" s="410"/>
      <c r="AP761" s="410"/>
      <c r="AQ761" s="410"/>
      <c r="AR761" s="410"/>
      <c r="AS761" s="410"/>
      <c r="AT761" s="410"/>
      <c r="AU761" s="410"/>
      <c r="AV761" s="410"/>
      <c r="AW761" s="410"/>
      <c r="AX761" s="410"/>
      <c r="AY761" s="410"/>
      <c r="AZ761" s="410"/>
      <c r="BA761" s="410"/>
      <c r="BB761" s="410"/>
      <c r="BC761" s="410"/>
      <c r="BD761" s="410"/>
      <c r="BE761" s="410"/>
      <c r="BF761" s="410"/>
      <c r="BG761" s="410"/>
      <c r="BH761" s="410"/>
      <c r="BI761" s="410"/>
      <c r="BJ761" s="410"/>
      <c r="BK761" s="410"/>
      <c r="BL761" s="410"/>
      <c r="BM761" s="410"/>
      <c r="BN761" s="410"/>
      <c r="BO761" s="410"/>
      <c r="BP761" s="410"/>
      <c r="BQ761" s="410"/>
      <c r="BR761" s="410"/>
      <c r="BS761" s="410"/>
      <c r="BT761" s="410"/>
      <c r="BU761" s="410"/>
      <c r="BV761" s="410"/>
      <c r="BW761" s="410"/>
      <c r="BX761" s="410"/>
      <c r="BY761" s="410"/>
      <c r="BZ761" s="410"/>
      <c r="CA761" s="410"/>
      <c r="CB761" s="410"/>
      <c r="CC761" s="410"/>
      <c r="CD761" s="410"/>
      <c r="CE761" s="410"/>
    </row>
    <row r="762" spans="1:83" ht="12.65" customHeight="1" x14ac:dyDescent="0.3">
      <c r="A762" s="411" t="str">
        <f>RIGHT($C$83,3)&amp;"*"&amp;RIGHT($C$82,4)&amp;"*"&amp;AE$55&amp;"*"&amp;"A"</f>
        <v>081*2020*7200*A</v>
      </c>
      <c r="B762" s="407">
        <f>ROUND(AE59,0)</f>
        <v>154518</v>
      </c>
      <c r="C762" s="412">
        <f>ROUND(AE60,2)</f>
        <v>35.68</v>
      </c>
      <c r="D762" s="407">
        <f>ROUND(AE61,0)</f>
        <v>2981175</v>
      </c>
      <c r="E762" s="407">
        <f>ROUND(AE62,0)</f>
        <v>796563</v>
      </c>
      <c r="F762" s="407">
        <f>ROUND(AE63,0)</f>
        <v>0</v>
      </c>
      <c r="G762" s="407">
        <f>ROUND(AE64,0)</f>
        <v>49937</v>
      </c>
      <c r="H762" s="407">
        <f>ROUND(AE65,0)</f>
        <v>22207</v>
      </c>
      <c r="I762" s="407">
        <f>ROUND(AE66,0)</f>
        <v>6095</v>
      </c>
      <c r="J762" s="407">
        <f>ROUND(AE67,0)</f>
        <v>306968</v>
      </c>
      <c r="K762" s="407">
        <f>ROUND(AE68,0)</f>
        <v>0</v>
      </c>
      <c r="L762" s="407">
        <f>ROUND(AE69,0)</f>
        <v>3340</v>
      </c>
      <c r="M762" s="407">
        <f>ROUND(AE70,0)</f>
        <v>8402</v>
      </c>
      <c r="N762" s="407">
        <f>ROUND(AE75,0)</f>
        <v>17799012</v>
      </c>
      <c r="O762" s="407">
        <f>ROUND(AE73,0)</f>
        <v>17799012</v>
      </c>
      <c r="P762" s="407">
        <f>IF(AE76&gt;0,ROUND(AE76,0),0)</f>
        <v>7010</v>
      </c>
      <c r="Q762" s="407">
        <f>IF(AE77&gt;0,ROUND(AE77,0),0)</f>
        <v>0</v>
      </c>
      <c r="R762" s="407">
        <f>IF(AE78&gt;0,ROUND(AE78,0),0)</f>
        <v>14028</v>
      </c>
      <c r="S762" s="407">
        <f>IF(AE79&gt;0,ROUND(AE79,0),0)</f>
        <v>9673</v>
      </c>
      <c r="T762" s="412">
        <f>IF(AE80&gt;0,ROUND(AE80,2),0)</f>
        <v>0</v>
      </c>
      <c r="U762" s="407"/>
      <c r="V762" s="410"/>
      <c r="W762" s="407"/>
      <c r="X762" s="407"/>
      <c r="Y762" s="407">
        <f t="shared" si="23"/>
        <v>3375930</v>
      </c>
      <c r="Z762" s="410"/>
      <c r="AA762" s="410"/>
      <c r="AB762" s="410"/>
      <c r="AC762" s="410"/>
      <c r="AD762" s="410"/>
      <c r="AE762" s="410"/>
      <c r="AF762" s="410"/>
      <c r="AG762" s="410"/>
      <c r="AH762" s="410"/>
      <c r="AI762" s="410"/>
      <c r="AJ762" s="410"/>
      <c r="AK762" s="410"/>
      <c r="AL762" s="410"/>
      <c r="AM762" s="410"/>
      <c r="AN762" s="410"/>
      <c r="AO762" s="410"/>
      <c r="AP762" s="410"/>
      <c r="AQ762" s="410"/>
      <c r="AR762" s="410"/>
      <c r="AS762" s="410"/>
      <c r="AT762" s="410"/>
      <c r="AU762" s="410"/>
      <c r="AV762" s="410"/>
      <c r="AW762" s="410"/>
      <c r="AX762" s="410"/>
      <c r="AY762" s="410"/>
      <c r="AZ762" s="410"/>
      <c r="BA762" s="410"/>
      <c r="BB762" s="410"/>
      <c r="BC762" s="410"/>
      <c r="BD762" s="410"/>
      <c r="BE762" s="410"/>
      <c r="BF762" s="410"/>
      <c r="BG762" s="410"/>
      <c r="BH762" s="410"/>
      <c r="BI762" s="410"/>
      <c r="BJ762" s="410"/>
      <c r="BK762" s="410"/>
      <c r="BL762" s="410"/>
      <c r="BM762" s="410"/>
      <c r="BN762" s="410"/>
      <c r="BO762" s="410"/>
      <c r="BP762" s="410"/>
      <c r="BQ762" s="410"/>
      <c r="BR762" s="410"/>
      <c r="BS762" s="410"/>
      <c r="BT762" s="410"/>
      <c r="BU762" s="410"/>
      <c r="BV762" s="410"/>
      <c r="BW762" s="410"/>
      <c r="BX762" s="410"/>
      <c r="BY762" s="410"/>
      <c r="BZ762" s="410"/>
      <c r="CA762" s="410"/>
      <c r="CB762" s="410"/>
      <c r="CC762" s="410"/>
      <c r="CD762" s="410"/>
      <c r="CE762" s="410"/>
    </row>
    <row r="763" spans="1:83" ht="12.65" customHeight="1" x14ac:dyDescent="0.3">
      <c r="A763" s="411" t="str">
        <f>RIGHT($C$83,3)&amp;"*"&amp;RIGHT($C$82,4)&amp;"*"&amp;AF$55&amp;"*"&amp;"A"</f>
        <v>081*2020*7220*A</v>
      </c>
      <c r="B763" s="407">
        <f>ROUND(AF59,0)</f>
        <v>0</v>
      </c>
      <c r="C763" s="412">
        <f>ROUND(AF60,2)</f>
        <v>0</v>
      </c>
      <c r="D763" s="407">
        <f>ROUND(AF61,0)</f>
        <v>0</v>
      </c>
      <c r="E763" s="407">
        <f>ROUND(AF62,0)</f>
        <v>0</v>
      </c>
      <c r="F763" s="407">
        <f>ROUND(AF63,0)</f>
        <v>0</v>
      </c>
      <c r="G763" s="407">
        <f>ROUND(AF64,0)</f>
        <v>0</v>
      </c>
      <c r="H763" s="407">
        <f>ROUND(AF65,0)</f>
        <v>0</v>
      </c>
      <c r="I763" s="407">
        <f>ROUND(AF66,0)</f>
        <v>0</v>
      </c>
      <c r="J763" s="407">
        <f>ROUND(AF67,0)</f>
        <v>0</v>
      </c>
      <c r="K763" s="407">
        <f>ROUND(AF68,0)</f>
        <v>0</v>
      </c>
      <c r="L763" s="407">
        <f>ROUND(AF69,0)</f>
        <v>0</v>
      </c>
      <c r="M763" s="407">
        <f>ROUND(AF70,0)</f>
        <v>0</v>
      </c>
      <c r="N763" s="407">
        <f>ROUND(AF75,0)</f>
        <v>0</v>
      </c>
      <c r="O763" s="407">
        <f>ROUND(AF73,0)</f>
        <v>0</v>
      </c>
      <c r="P763" s="407">
        <f>IF(AF76&gt;0,ROUND(AF76,0),0)</f>
        <v>0</v>
      </c>
      <c r="Q763" s="407">
        <f>IF(AF77&gt;0,ROUND(AF77,0),0)</f>
        <v>0</v>
      </c>
      <c r="R763" s="407">
        <f>IF(AF78&gt;0,ROUND(AF78,0),0)</f>
        <v>0</v>
      </c>
      <c r="S763" s="407">
        <f>IF(AF79&gt;0,ROUND(AF79,0),0)</f>
        <v>0</v>
      </c>
      <c r="T763" s="412">
        <f>IF(AF80&gt;0,ROUND(AF80,2),0)</f>
        <v>0</v>
      </c>
      <c r="U763" s="407"/>
      <c r="V763" s="410"/>
      <c r="W763" s="407"/>
      <c r="X763" s="407"/>
      <c r="Y763" s="407">
        <f t="shared" si="23"/>
        <v>0</v>
      </c>
      <c r="Z763" s="410"/>
      <c r="AA763" s="410"/>
      <c r="AB763" s="410"/>
      <c r="AC763" s="410"/>
      <c r="AD763" s="410"/>
      <c r="AE763" s="410"/>
      <c r="AF763" s="410"/>
      <c r="AG763" s="410"/>
      <c r="AH763" s="410"/>
      <c r="AI763" s="410"/>
      <c r="AJ763" s="410"/>
      <c r="AK763" s="410"/>
      <c r="AL763" s="410"/>
      <c r="AM763" s="410"/>
      <c r="AN763" s="410"/>
      <c r="AO763" s="410"/>
      <c r="AP763" s="410"/>
      <c r="AQ763" s="410"/>
      <c r="AR763" s="410"/>
      <c r="AS763" s="410"/>
      <c r="AT763" s="410"/>
      <c r="AU763" s="410"/>
      <c r="AV763" s="410"/>
      <c r="AW763" s="410"/>
      <c r="AX763" s="410"/>
      <c r="AY763" s="410"/>
      <c r="AZ763" s="410"/>
      <c r="BA763" s="410"/>
      <c r="BB763" s="410"/>
      <c r="BC763" s="410"/>
      <c r="BD763" s="410"/>
      <c r="BE763" s="410"/>
      <c r="BF763" s="410"/>
      <c r="BG763" s="410"/>
      <c r="BH763" s="410"/>
      <c r="BI763" s="410"/>
      <c r="BJ763" s="410"/>
      <c r="BK763" s="410"/>
      <c r="BL763" s="410"/>
      <c r="BM763" s="410"/>
      <c r="BN763" s="410"/>
      <c r="BO763" s="410"/>
      <c r="BP763" s="410"/>
      <c r="BQ763" s="410"/>
      <c r="BR763" s="410"/>
      <c r="BS763" s="410"/>
      <c r="BT763" s="410"/>
      <c r="BU763" s="410"/>
      <c r="BV763" s="410"/>
      <c r="BW763" s="410"/>
      <c r="BX763" s="410"/>
      <c r="BY763" s="410"/>
      <c r="BZ763" s="410"/>
      <c r="CA763" s="410"/>
      <c r="CB763" s="410"/>
      <c r="CC763" s="410"/>
      <c r="CD763" s="410"/>
      <c r="CE763" s="410"/>
    </row>
    <row r="764" spans="1:83" ht="12.65" customHeight="1" x14ac:dyDescent="0.3">
      <c r="A764" s="411" t="str">
        <f>RIGHT($C$83,3)&amp;"*"&amp;RIGHT($C$82,4)&amp;"*"&amp;AG$55&amp;"*"&amp;"A"</f>
        <v>081*2020*7230*A</v>
      </c>
      <c r="B764" s="407">
        <f>ROUND(AG59,0)</f>
        <v>64568</v>
      </c>
      <c r="C764" s="412">
        <f>ROUND(AG60,2)</f>
        <v>221.13</v>
      </c>
      <c r="D764" s="407">
        <f>ROUND(AG61,0)</f>
        <v>20712807</v>
      </c>
      <c r="E764" s="407">
        <f>ROUND(AG62,0)</f>
        <v>4247620</v>
      </c>
      <c r="F764" s="407">
        <f>ROUND(AG63,0)</f>
        <v>4350461</v>
      </c>
      <c r="G764" s="407">
        <f>ROUND(AG64,0)</f>
        <v>4887716</v>
      </c>
      <c r="H764" s="407">
        <f>ROUND(AG65,0)</f>
        <v>245074</v>
      </c>
      <c r="I764" s="407">
        <f>ROUND(AG66,0)</f>
        <v>2563904</v>
      </c>
      <c r="J764" s="407">
        <f>ROUND(AG67,0)</f>
        <v>2350828</v>
      </c>
      <c r="K764" s="407">
        <f>ROUND(AG68,0)</f>
        <v>1073217</v>
      </c>
      <c r="L764" s="407">
        <f>ROUND(AG69,0)</f>
        <v>733606</v>
      </c>
      <c r="M764" s="407">
        <f>ROUND(AG70,0)</f>
        <v>40507</v>
      </c>
      <c r="N764" s="407">
        <f>ROUND(AG75,0)</f>
        <v>456087788</v>
      </c>
      <c r="O764" s="407">
        <f>ROUND(AG73,0)</f>
        <v>117569498</v>
      </c>
      <c r="P764" s="407">
        <f>IF(AG76&gt;0,ROUND(AG76,0),0)</f>
        <v>30828</v>
      </c>
      <c r="Q764" s="407">
        <f>IF(AG77&gt;0,ROUND(AG77,0),0)</f>
        <v>18065</v>
      </c>
      <c r="R764" s="407">
        <f>IF(AG78&gt;0,ROUND(AG78,0),0)</f>
        <v>17585</v>
      </c>
      <c r="S764" s="407">
        <f>IF(AG79&gt;0,ROUND(AG79,0),0)</f>
        <v>424694</v>
      </c>
      <c r="T764" s="412">
        <f>IF(AG80&gt;0,ROUND(AG80,2),0)</f>
        <v>129.69999999999999</v>
      </c>
      <c r="U764" s="407"/>
      <c r="V764" s="410"/>
      <c r="W764" s="407"/>
      <c r="X764" s="407"/>
      <c r="Y764" s="407">
        <f t="shared" si="23"/>
        <v>27242535</v>
      </c>
      <c r="Z764" s="410"/>
      <c r="AA764" s="410"/>
      <c r="AB764" s="410"/>
      <c r="AC764" s="410"/>
      <c r="AD764" s="410"/>
      <c r="AE764" s="410"/>
      <c r="AF764" s="410"/>
      <c r="AG764" s="410"/>
      <c r="AH764" s="410"/>
      <c r="AI764" s="410"/>
      <c r="AJ764" s="410"/>
      <c r="AK764" s="410"/>
      <c r="AL764" s="410"/>
      <c r="AM764" s="410"/>
      <c r="AN764" s="410"/>
      <c r="AO764" s="410"/>
      <c r="AP764" s="410"/>
      <c r="AQ764" s="410"/>
      <c r="AR764" s="410"/>
      <c r="AS764" s="410"/>
      <c r="AT764" s="410"/>
      <c r="AU764" s="410"/>
      <c r="AV764" s="410"/>
      <c r="AW764" s="410"/>
      <c r="AX764" s="410"/>
      <c r="AY764" s="410"/>
      <c r="AZ764" s="410"/>
      <c r="BA764" s="410"/>
      <c r="BB764" s="410"/>
      <c r="BC764" s="410"/>
      <c r="BD764" s="410"/>
      <c r="BE764" s="410"/>
      <c r="BF764" s="410"/>
      <c r="BG764" s="410"/>
      <c r="BH764" s="410"/>
      <c r="BI764" s="410"/>
      <c r="BJ764" s="410"/>
      <c r="BK764" s="410"/>
      <c r="BL764" s="410"/>
      <c r="BM764" s="410"/>
      <c r="BN764" s="410"/>
      <c r="BO764" s="410"/>
      <c r="BP764" s="410"/>
      <c r="BQ764" s="410"/>
      <c r="BR764" s="410"/>
      <c r="BS764" s="410"/>
      <c r="BT764" s="410"/>
      <c r="BU764" s="410"/>
      <c r="BV764" s="410"/>
      <c r="BW764" s="410"/>
      <c r="BX764" s="410"/>
      <c r="BY764" s="410"/>
      <c r="BZ764" s="410"/>
      <c r="CA764" s="410"/>
      <c r="CB764" s="410"/>
      <c r="CC764" s="410"/>
      <c r="CD764" s="410"/>
      <c r="CE764" s="410"/>
    </row>
    <row r="765" spans="1:83" ht="12.65" customHeight="1" x14ac:dyDescent="0.3">
      <c r="A765" s="411" t="str">
        <f>RIGHT($C$83,3)&amp;"*"&amp;RIGHT($C$82,4)&amp;"*"&amp;AH$55&amp;"*"&amp;"A"</f>
        <v>081*2020*7240*A</v>
      </c>
      <c r="B765" s="407">
        <f>ROUND(AH59,0)</f>
        <v>0</v>
      </c>
      <c r="C765" s="412">
        <f>ROUND(AH60,2)</f>
        <v>0</v>
      </c>
      <c r="D765" s="407">
        <f>ROUND(AH61,0)</f>
        <v>0</v>
      </c>
      <c r="E765" s="407">
        <f>ROUND(AH62,0)</f>
        <v>0</v>
      </c>
      <c r="F765" s="407">
        <f>ROUND(AH63,0)</f>
        <v>0</v>
      </c>
      <c r="G765" s="407">
        <f>ROUND(AH64,0)</f>
        <v>0</v>
      </c>
      <c r="H765" s="407">
        <f>ROUND(AH65,0)</f>
        <v>0</v>
      </c>
      <c r="I765" s="407">
        <f>ROUND(AH66,0)</f>
        <v>19726</v>
      </c>
      <c r="J765" s="407">
        <f>ROUND(AH67,0)</f>
        <v>0</v>
      </c>
      <c r="K765" s="407">
        <f>ROUND(AH68,0)</f>
        <v>0</v>
      </c>
      <c r="L765" s="407">
        <f>ROUND(AH69,0)</f>
        <v>0</v>
      </c>
      <c r="M765" s="407">
        <f>ROUND(AH70,0)</f>
        <v>0</v>
      </c>
      <c r="N765" s="407">
        <f>ROUND(AH75,0)</f>
        <v>0</v>
      </c>
      <c r="O765" s="407">
        <f>ROUND(AH73,0)</f>
        <v>0</v>
      </c>
      <c r="P765" s="407">
        <f>IF(AH76&gt;0,ROUND(AH76,0),0)</f>
        <v>0</v>
      </c>
      <c r="Q765" s="407">
        <f>IF(AH77&gt;0,ROUND(AH77,0),0)</f>
        <v>0</v>
      </c>
      <c r="R765" s="407">
        <f>IF(AH78&gt;0,ROUND(AH78,0),0)</f>
        <v>0</v>
      </c>
      <c r="S765" s="407">
        <f>IF(AH79&gt;0,ROUND(AH79,0),0)</f>
        <v>0</v>
      </c>
      <c r="T765" s="412">
        <f>IF(AH80&gt;0,ROUND(AH80,2),0)</f>
        <v>0</v>
      </c>
      <c r="U765" s="407"/>
      <c r="V765" s="410"/>
      <c r="W765" s="407"/>
      <c r="X765" s="407"/>
      <c r="Y765" s="407">
        <f t="shared" si="23"/>
        <v>7665</v>
      </c>
      <c r="Z765" s="410"/>
      <c r="AA765" s="410"/>
      <c r="AB765" s="410"/>
      <c r="AC765" s="410"/>
      <c r="AD765" s="410"/>
      <c r="AE765" s="410"/>
      <c r="AF765" s="410"/>
      <c r="AG765" s="410"/>
      <c r="AH765" s="410"/>
      <c r="AI765" s="410"/>
      <c r="AJ765" s="410"/>
      <c r="AK765" s="410"/>
      <c r="AL765" s="410"/>
      <c r="AM765" s="410"/>
      <c r="AN765" s="410"/>
      <c r="AO765" s="410"/>
      <c r="AP765" s="410"/>
      <c r="AQ765" s="410"/>
      <c r="AR765" s="410"/>
      <c r="AS765" s="410"/>
      <c r="AT765" s="410"/>
      <c r="AU765" s="410"/>
      <c r="AV765" s="410"/>
      <c r="AW765" s="410"/>
      <c r="AX765" s="410"/>
      <c r="AY765" s="410"/>
      <c r="AZ765" s="410"/>
      <c r="BA765" s="410"/>
      <c r="BB765" s="410"/>
      <c r="BC765" s="410"/>
      <c r="BD765" s="410"/>
      <c r="BE765" s="410"/>
      <c r="BF765" s="410"/>
      <c r="BG765" s="410"/>
      <c r="BH765" s="410"/>
      <c r="BI765" s="410"/>
      <c r="BJ765" s="410"/>
      <c r="BK765" s="410"/>
      <c r="BL765" s="410"/>
      <c r="BM765" s="410"/>
      <c r="BN765" s="410"/>
      <c r="BO765" s="410"/>
      <c r="BP765" s="410"/>
      <c r="BQ765" s="410"/>
      <c r="BR765" s="410"/>
      <c r="BS765" s="410"/>
      <c r="BT765" s="410"/>
      <c r="BU765" s="410"/>
      <c r="BV765" s="410"/>
      <c r="BW765" s="410"/>
      <c r="BX765" s="410"/>
      <c r="BY765" s="410"/>
      <c r="BZ765" s="410"/>
      <c r="CA765" s="410"/>
      <c r="CB765" s="410"/>
      <c r="CC765" s="410"/>
      <c r="CD765" s="410"/>
      <c r="CE765" s="410"/>
    </row>
    <row r="766" spans="1:83" ht="12.65" customHeight="1" x14ac:dyDescent="0.3">
      <c r="A766" s="411" t="str">
        <f>RIGHT($C$83,3)&amp;"*"&amp;RIGHT($C$82,4)&amp;"*"&amp;AI$55&amp;"*"&amp;"A"</f>
        <v>081*2020*7250*A</v>
      </c>
      <c r="B766" s="407">
        <f>ROUND(AI59,0)</f>
        <v>0</v>
      </c>
      <c r="C766" s="412">
        <f>ROUND(AI60,2)</f>
        <v>0</v>
      </c>
      <c r="D766" s="407">
        <f>ROUND(AI61,0)</f>
        <v>0</v>
      </c>
      <c r="E766" s="407">
        <f>ROUND(AI62,0)</f>
        <v>0</v>
      </c>
      <c r="F766" s="407">
        <f>ROUND(AI63,0)</f>
        <v>0</v>
      </c>
      <c r="G766" s="407">
        <f>ROUND(AI64,0)</f>
        <v>0</v>
      </c>
      <c r="H766" s="407">
        <f>ROUND(AI65,0)</f>
        <v>0</v>
      </c>
      <c r="I766" s="407">
        <f>ROUND(AI66,0)</f>
        <v>0</v>
      </c>
      <c r="J766" s="407">
        <f>ROUND(AI67,0)</f>
        <v>0</v>
      </c>
      <c r="K766" s="407">
        <f>ROUND(AI68,0)</f>
        <v>0</v>
      </c>
      <c r="L766" s="407">
        <f>ROUND(AI69,0)</f>
        <v>0</v>
      </c>
      <c r="M766" s="407">
        <f>ROUND(AI70,0)</f>
        <v>0</v>
      </c>
      <c r="N766" s="407">
        <f>ROUND(AI75,0)</f>
        <v>0</v>
      </c>
      <c r="O766" s="407">
        <f>ROUND(AI73,0)</f>
        <v>0</v>
      </c>
      <c r="P766" s="407">
        <f>IF(AI76&gt;0,ROUND(AI76,0),0)</f>
        <v>0</v>
      </c>
      <c r="Q766" s="407">
        <f>IF(AI77&gt;0,ROUND(AI77,0),0)</f>
        <v>0</v>
      </c>
      <c r="R766" s="407">
        <f>IF(AI78&gt;0,ROUND(AI78,0),0)</f>
        <v>0</v>
      </c>
      <c r="S766" s="407">
        <f>IF(AI79&gt;0,ROUND(AI79,0),0)</f>
        <v>0</v>
      </c>
      <c r="T766" s="412">
        <f>IF(AI80&gt;0,ROUND(AI80,2),0)</f>
        <v>0</v>
      </c>
      <c r="U766" s="407"/>
      <c r="V766" s="410"/>
      <c r="W766" s="407"/>
      <c r="X766" s="407"/>
      <c r="Y766" s="407">
        <f t="shared" si="23"/>
        <v>0</v>
      </c>
      <c r="Z766" s="410"/>
      <c r="AA766" s="410"/>
      <c r="AB766" s="410"/>
      <c r="AC766" s="410"/>
      <c r="AD766" s="410"/>
      <c r="AE766" s="410"/>
      <c r="AF766" s="410"/>
      <c r="AG766" s="410"/>
      <c r="AH766" s="410"/>
      <c r="AI766" s="410"/>
      <c r="AJ766" s="410"/>
      <c r="AK766" s="410"/>
      <c r="AL766" s="410"/>
      <c r="AM766" s="410"/>
      <c r="AN766" s="410"/>
      <c r="AO766" s="410"/>
      <c r="AP766" s="410"/>
      <c r="AQ766" s="410"/>
      <c r="AR766" s="410"/>
      <c r="AS766" s="410"/>
      <c r="AT766" s="410"/>
      <c r="AU766" s="410"/>
      <c r="AV766" s="410"/>
      <c r="AW766" s="410"/>
      <c r="AX766" s="410"/>
      <c r="AY766" s="410"/>
      <c r="AZ766" s="410"/>
      <c r="BA766" s="410"/>
      <c r="BB766" s="410"/>
      <c r="BC766" s="410"/>
      <c r="BD766" s="410"/>
      <c r="BE766" s="410"/>
      <c r="BF766" s="410"/>
      <c r="BG766" s="410"/>
      <c r="BH766" s="410"/>
      <c r="BI766" s="410"/>
      <c r="BJ766" s="410"/>
      <c r="BK766" s="410"/>
      <c r="BL766" s="410"/>
      <c r="BM766" s="410"/>
      <c r="BN766" s="410"/>
      <c r="BO766" s="410"/>
      <c r="BP766" s="410"/>
      <c r="BQ766" s="410"/>
      <c r="BR766" s="410"/>
      <c r="BS766" s="410"/>
      <c r="BT766" s="410"/>
      <c r="BU766" s="410"/>
      <c r="BV766" s="410"/>
      <c r="BW766" s="410"/>
      <c r="BX766" s="410"/>
      <c r="BY766" s="410"/>
      <c r="BZ766" s="410"/>
      <c r="CA766" s="410"/>
      <c r="CB766" s="410"/>
      <c r="CC766" s="410"/>
      <c r="CD766" s="410"/>
      <c r="CE766" s="410"/>
    </row>
    <row r="767" spans="1:83" ht="12.65" customHeight="1" x14ac:dyDescent="0.3">
      <c r="A767" s="411" t="str">
        <f>RIGHT($C$83,3)&amp;"*"&amp;RIGHT($C$82,4)&amp;"*"&amp;AJ$55&amp;"*"&amp;"A"</f>
        <v>081*2020*7260*A</v>
      </c>
      <c r="B767" s="407">
        <f>ROUND(AJ59,0)</f>
        <v>0</v>
      </c>
      <c r="C767" s="412">
        <f>ROUND(AJ60,2)</f>
        <v>86.4</v>
      </c>
      <c r="D767" s="407">
        <f>ROUND(AJ61,0)</f>
        <v>12987957</v>
      </c>
      <c r="E767" s="407">
        <f>ROUND(AJ62,0)</f>
        <v>2160581</v>
      </c>
      <c r="F767" s="407">
        <f>ROUND(AJ63,0)</f>
        <v>386</v>
      </c>
      <c r="G767" s="407">
        <f>ROUND(AJ64,0)</f>
        <v>1432078</v>
      </c>
      <c r="H767" s="407">
        <f>ROUND(AJ65,0)</f>
        <v>84459</v>
      </c>
      <c r="I767" s="407">
        <f>ROUND(AJ66,0)</f>
        <v>59936</v>
      </c>
      <c r="J767" s="407">
        <f>ROUND(AJ67,0)</f>
        <v>516701</v>
      </c>
      <c r="K767" s="407">
        <f>ROUND(AJ68,0)</f>
        <v>575318</v>
      </c>
      <c r="L767" s="407">
        <f>ROUND(AJ69,0)</f>
        <v>50769</v>
      </c>
      <c r="M767" s="407">
        <f>ROUND(AJ70,0)</f>
        <v>151765</v>
      </c>
      <c r="N767" s="407">
        <f>ROUND(AJ75,0)</f>
        <v>32909950</v>
      </c>
      <c r="O767" s="407">
        <f>ROUND(AJ73,0)</f>
        <v>1365568</v>
      </c>
      <c r="P767" s="407">
        <f>IF(AJ76&gt;0,ROUND(AJ76,0),0)</f>
        <v>25503</v>
      </c>
      <c r="Q767" s="407">
        <f>IF(AJ77&gt;0,ROUND(AJ77,0),0)</f>
        <v>0</v>
      </c>
      <c r="R767" s="407">
        <f>IF(AJ78&gt;0,ROUND(AJ78,0),0)</f>
        <v>0</v>
      </c>
      <c r="S767" s="407">
        <f>IF(AJ79&gt;0,ROUND(AJ79,0),0)</f>
        <v>0</v>
      </c>
      <c r="T767" s="412">
        <f>IF(AJ80&gt;0,ROUND(AJ80,2),0)</f>
        <v>11.22</v>
      </c>
      <c r="U767" s="407"/>
      <c r="V767" s="410"/>
      <c r="W767" s="407"/>
      <c r="X767" s="407"/>
      <c r="Y767" s="407">
        <f t="shared" si="23"/>
        <v>9976589</v>
      </c>
      <c r="Z767" s="410"/>
      <c r="AA767" s="410"/>
      <c r="AB767" s="410"/>
      <c r="AC767" s="410"/>
      <c r="AD767" s="410"/>
      <c r="AE767" s="410"/>
      <c r="AF767" s="410"/>
      <c r="AG767" s="410"/>
      <c r="AH767" s="410"/>
      <c r="AI767" s="410"/>
      <c r="AJ767" s="410"/>
      <c r="AK767" s="410"/>
      <c r="AL767" s="410"/>
      <c r="AM767" s="410"/>
      <c r="AN767" s="410"/>
      <c r="AO767" s="410"/>
      <c r="AP767" s="410"/>
      <c r="AQ767" s="410"/>
      <c r="AR767" s="410"/>
      <c r="AS767" s="410"/>
      <c r="AT767" s="410"/>
      <c r="AU767" s="410"/>
      <c r="AV767" s="410"/>
      <c r="AW767" s="410"/>
      <c r="AX767" s="410"/>
      <c r="AY767" s="410"/>
      <c r="AZ767" s="410"/>
      <c r="BA767" s="410"/>
      <c r="BB767" s="410"/>
      <c r="BC767" s="410"/>
      <c r="BD767" s="410"/>
      <c r="BE767" s="410"/>
      <c r="BF767" s="410"/>
      <c r="BG767" s="410"/>
      <c r="BH767" s="410"/>
      <c r="BI767" s="410"/>
      <c r="BJ767" s="410"/>
      <c r="BK767" s="410"/>
      <c r="BL767" s="410"/>
      <c r="BM767" s="410"/>
      <c r="BN767" s="410"/>
      <c r="BO767" s="410"/>
      <c r="BP767" s="410"/>
      <c r="BQ767" s="410"/>
      <c r="BR767" s="410"/>
      <c r="BS767" s="410"/>
      <c r="BT767" s="410"/>
      <c r="BU767" s="410"/>
      <c r="BV767" s="410"/>
      <c r="BW767" s="410"/>
      <c r="BX767" s="410"/>
      <c r="BY767" s="410"/>
      <c r="BZ767" s="410"/>
      <c r="CA767" s="410"/>
      <c r="CB767" s="410"/>
      <c r="CC767" s="410"/>
      <c r="CD767" s="410"/>
      <c r="CE767" s="410"/>
    </row>
    <row r="768" spans="1:83" ht="12.65" customHeight="1" x14ac:dyDescent="0.3">
      <c r="A768" s="411" t="str">
        <f>RIGHT($C$83,3)&amp;"*"&amp;RIGHT($C$82,4)&amp;"*"&amp;AK$55&amp;"*"&amp;"A"</f>
        <v>081*2020*7310*A</v>
      </c>
      <c r="B768" s="407">
        <f>ROUND(AK59,0)</f>
        <v>58701</v>
      </c>
      <c r="C768" s="412">
        <f>ROUND(AK60,2)</f>
        <v>14.37</v>
      </c>
      <c r="D768" s="407">
        <f>ROUND(AK61,0)</f>
        <v>1337279</v>
      </c>
      <c r="E768" s="407">
        <f>ROUND(AK62,0)</f>
        <v>330061</v>
      </c>
      <c r="F768" s="407">
        <f>ROUND(AK63,0)</f>
        <v>0</v>
      </c>
      <c r="G768" s="407">
        <f>ROUND(AK64,0)</f>
        <v>29477</v>
      </c>
      <c r="H768" s="407">
        <f>ROUND(AK65,0)</f>
        <v>11220</v>
      </c>
      <c r="I768" s="407">
        <f>ROUND(AK66,0)</f>
        <v>15390</v>
      </c>
      <c r="J768" s="407">
        <f>ROUND(AK67,0)</f>
        <v>125406</v>
      </c>
      <c r="K768" s="407">
        <f>ROUND(AK68,0)</f>
        <v>0</v>
      </c>
      <c r="L768" s="407">
        <f>ROUND(AK69,0)</f>
        <v>1582</v>
      </c>
      <c r="M768" s="407">
        <f>ROUND(AK70,0)</f>
        <v>12603</v>
      </c>
      <c r="N768" s="407">
        <f>ROUND(AK75,0)</f>
        <v>6917011</v>
      </c>
      <c r="O768" s="407">
        <f>ROUND(AK73,0)</f>
        <v>9096</v>
      </c>
      <c r="P768" s="407">
        <f>IF(AK76&gt;0,ROUND(AK76,0),0)</f>
        <v>5521</v>
      </c>
      <c r="Q768" s="407">
        <f>IF(AK77&gt;0,ROUND(AK77,0),0)</f>
        <v>0</v>
      </c>
      <c r="R768" s="407">
        <f>IF(AK78&gt;0,ROUND(AK78,0),0)</f>
        <v>0</v>
      </c>
      <c r="S768" s="407">
        <f>IF(AK79&gt;0,ROUND(AK79,0),0)</f>
        <v>4897</v>
      </c>
      <c r="T768" s="412">
        <f>IF(AK80&gt;0,ROUND(AK80,2),0)</f>
        <v>0</v>
      </c>
      <c r="U768" s="407"/>
      <c r="V768" s="410"/>
      <c r="W768" s="407"/>
      <c r="X768" s="407"/>
      <c r="Y768" s="407">
        <f t="shared" si="23"/>
        <v>1345607</v>
      </c>
      <c r="Z768" s="410"/>
      <c r="AA768" s="410"/>
      <c r="AB768" s="410"/>
      <c r="AC768" s="410"/>
      <c r="AD768" s="410"/>
      <c r="AE768" s="410"/>
      <c r="AF768" s="410"/>
      <c r="AG768" s="410"/>
      <c r="AH768" s="410"/>
      <c r="AI768" s="410"/>
      <c r="AJ768" s="410"/>
      <c r="AK768" s="410"/>
      <c r="AL768" s="410"/>
      <c r="AM768" s="410"/>
      <c r="AN768" s="410"/>
      <c r="AO768" s="410"/>
      <c r="AP768" s="410"/>
      <c r="AQ768" s="410"/>
      <c r="AR768" s="410"/>
      <c r="AS768" s="410"/>
      <c r="AT768" s="410"/>
      <c r="AU768" s="410"/>
      <c r="AV768" s="410"/>
      <c r="AW768" s="410"/>
      <c r="AX768" s="410"/>
      <c r="AY768" s="410"/>
      <c r="AZ768" s="410"/>
      <c r="BA768" s="410"/>
      <c r="BB768" s="410"/>
      <c r="BC768" s="410"/>
      <c r="BD768" s="410"/>
      <c r="BE768" s="410"/>
      <c r="BF768" s="410"/>
      <c r="BG768" s="410"/>
      <c r="BH768" s="410"/>
      <c r="BI768" s="410"/>
      <c r="BJ768" s="410"/>
      <c r="BK768" s="410"/>
      <c r="BL768" s="410"/>
      <c r="BM768" s="410"/>
      <c r="BN768" s="410"/>
      <c r="BO768" s="410"/>
      <c r="BP768" s="410"/>
      <c r="BQ768" s="410"/>
      <c r="BR768" s="410"/>
      <c r="BS768" s="410"/>
      <c r="BT768" s="410"/>
      <c r="BU768" s="410"/>
      <c r="BV768" s="410"/>
      <c r="BW768" s="410"/>
      <c r="BX768" s="410"/>
      <c r="BY768" s="410"/>
      <c r="BZ768" s="410"/>
      <c r="CA768" s="410"/>
      <c r="CB768" s="410"/>
      <c r="CC768" s="410"/>
      <c r="CD768" s="410"/>
      <c r="CE768" s="410"/>
    </row>
    <row r="769" spans="1:83" ht="12.65" customHeight="1" x14ac:dyDescent="0.3">
      <c r="A769" s="411" t="str">
        <f>RIGHT($C$83,3)&amp;"*"&amp;RIGHT($C$82,4)&amp;"*"&amp;AL$55&amp;"*"&amp;"A"</f>
        <v>081*2020*7320*A</v>
      </c>
      <c r="B769" s="407">
        <f>ROUND(AL59,0)</f>
        <v>0</v>
      </c>
      <c r="C769" s="412">
        <f>ROUND(AL60,2)</f>
        <v>0</v>
      </c>
      <c r="D769" s="407">
        <f>ROUND(AL61,0)</f>
        <v>0</v>
      </c>
      <c r="E769" s="407">
        <f>ROUND(AL62,0)</f>
        <v>0</v>
      </c>
      <c r="F769" s="407">
        <f>ROUND(AL63,0)</f>
        <v>0</v>
      </c>
      <c r="G769" s="407">
        <f>ROUND(AL64,0)</f>
        <v>0</v>
      </c>
      <c r="H769" s="407">
        <f>ROUND(AL65,0)</f>
        <v>0</v>
      </c>
      <c r="I769" s="407">
        <f>ROUND(AL66,0)</f>
        <v>0</v>
      </c>
      <c r="J769" s="407">
        <f>ROUND(AL67,0)</f>
        <v>0</v>
      </c>
      <c r="K769" s="407">
        <f>ROUND(AL68,0)</f>
        <v>0</v>
      </c>
      <c r="L769" s="407">
        <f>ROUND(AL69,0)</f>
        <v>0</v>
      </c>
      <c r="M769" s="407">
        <f>ROUND(AL70,0)</f>
        <v>0</v>
      </c>
      <c r="N769" s="407">
        <f>ROUND(AL75,0)</f>
        <v>0</v>
      </c>
      <c r="O769" s="407">
        <f>ROUND(AL73,0)</f>
        <v>0</v>
      </c>
      <c r="P769" s="407">
        <f>IF(AL76&gt;0,ROUND(AL76,0),0)</f>
        <v>857</v>
      </c>
      <c r="Q769" s="407">
        <f>IF(AL77&gt;0,ROUND(AL77,0),0)</f>
        <v>0</v>
      </c>
      <c r="R769" s="407">
        <f>IF(AL78&gt;0,ROUND(AL78,0),0)</f>
        <v>0</v>
      </c>
      <c r="S769" s="407">
        <f>IF(AL79&gt;0,ROUND(AL79,0),0)</f>
        <v>0</v>
      </c>
      <c r="T769" s="412">
        <f>IF(AL80&gt;0,ROUND(AL80,2),0)</f>
        <v>0</v>
      </c>
      <c r="U769" s="407"/>
      <c r="V769" s="410"/>
      <c r="W769" s="407"/>
      <c r="X769" s="407"/>
      <c r="Y769" s="407">
        <f t="shared" si="23"/>
        <v>85681</v>
      </c>
      <c r="Z769" s="410"/>
      <c r="AA769" s="410"/>
      <c r="AB769" s="410"/>
      <c r="AC769" s="410"/>
      <c r="AD769" s="410"/>
      <c r="AE769" s="410"/>
      <c r="AF769" s="410"/>
      <c r="AG769" s="410"/>
      <c r="AH769" s="410"/>
      <c r="AI769" s="410"/>
      <c r="AJ769" s="410"/>
      <c r="AK769" s="410"/>
      <c r="AL769" s="410"/>
      <c r="AM769" s="410"/>
      <c r="AN769" s="410"/>
      <c r="AO769" s="410"/>
      <c r="AP769" s="410"/>
      <c r="AQ769" s="410"/>
      <c r="AR769" s="410"/>
      <c r="AS769" s="410"/>
      <c r="AT769" s="410"/>
      <c r="AU769" s="410"/>
      <c r="AV769" s="410"/>
      <c r="AW769" s="410"/>
      <c r="AX769" s="410"/>
      <c r="AY769" s="410"/>
      <c r="AZ769" s="410"/>
      <c r="BA769" s="410"/>
      <c r="BB769" s="410"/>
      <c r="BC769" s="410"/>
      <c r="BD769" s="410"/>
      <c r="BE769" s="410"/>
      <c r="BF769" s="410"/>
      <c r="BG769" s="410"/>
      <c r="BH769" s="410"/>
      <c r="BI769" s="410"/>
      <c r="BJ769" s="410"/>
      <c r="BK769" s="410"/>
      <c r="BL769" s="410"/>
      <c r="BM769" s="410"/>
      <c r="BN769" s="410"/>
      <c r="BO769" s="410"/>
      <c r="BP769" s="410"/>
      <c r="BQ769" s="410"/>
      <c r="BR769" s="410"/>
      <c r="BS769" s="410"/>
      <c r="BT769" s="410"/>
      <c r="BU769" s="410"/>
      <c r="BV769" s="410"/>
      <c r="BW769" s="410"/>
      <c r="BX769" s="410"/>
      <c r="BY769" s="410"/>
      <c r="BZ769" s="410"/>
      <c r="CA769" s="410"/>
      <c r="CB769" s="410"/>
      <c r="CC769" s="410"/>
      <c r="CD769" s="410"/>
      <c r="CE769" s="410"/>
    </row>
    <row r="770" spans="1:83" ht="12.65" customHeight="1" x14ac:dyDescent="0.3">
      <c r="A770" s="411" t="str">
        <f>RIGHT($C$83,3)&amp;"*"&amp;RIGHT($C$82,4)&amp;"*"&amp;AM$55&amp;"*"&amp;"A"</f>
        <v>081*2020*7330*A</v>
      </c>
      <c r="B770" s="407">
        <f>ROUND(AM59,0)</f>
        <v>5611</v>
      </c>
      <c r="C770" s="412">
        <f>ROUND(AM60,2)</f>
        <v>1.05</v>
      </c>
      <c r="D770" s="407">
        <f>ROUND(AM61,0)</f>
        <v>99737</v>
      </c>
      <c r="E770" s="407">
        <f>ROUND(AM62,0)</f>
        <v>24721</v>
      </c>
      <c r="F770" s="407">
        <f>ROUND(AM63,0)</f>
        <v>0</v>
      </c>
      <c r="G770" s="407">
        <f>ROUND(AM64,0)</f>
        <v>132</v>
      </c>
      <c r="H770" s="407">
        <f>ROUND(AM65,0)</f>
        <v>1459</v>
      </c>
      <c r="I770" s="407">
        <f>ROUND(AM66,0)</f>
        <v>0</v>
      </c>
      <c r="J770" s="407">
        <f>ROUND(AM67,0)</f>
        <v>15896</v>
      </c>
      <c r="K770" s="407">
        <f>ROUND(AM68,0)</f>
        <v>0</v>
      </c>
      <c r="L770" s="407">
        <f>ROUND(AM69,0)</f>
        <v>278</v>
      </c>
      <c r="M770" s="407">
        <f>ROUND(AM70,0)</f>
        <v>0</v>
      </c>
      <c r="N770" s="407">
        <f>ROUND(AM75,0)</f>
        <v>0</v>
      </c>
      <c r="O770" s="407">
        <f>ROUND(AM73,0)</f>
        <v>0</v>
      </c>
      <c r="P770" s="407">
        <f>IF(AM76&gt;0,ROUND(AM76,0),0)</f>
        <v>508</v>
      </c>
      <c r="Q770" s="407">
        <f>IF(AM77&gt;0,ROUND(AM77,0),0)</f>
        <v>0</v>
      </c>
      <c r="R770" s="407">
        <f>IF(AM78&gt;0,ROUND(AM78,0),0)</f>
        <v>0</v>
      </c>
      <c r="S770" s="407">
        <f>IF(AM79&gt;0,ROUND(AM79,0),0)</f>
        <v>0</v>
      </c>
      <c r="T770" s="412">
        <f>IF(AM80&gt;0,ROUND(AM80,2),0)</f>
        <v>0</v>
      </c>
      <c r="U770" s="407"/>
      <c r="V770" s="410"/>
      <c r="W770" s="407"/>
      <c r="X770" s="407"/>
      <c r="Y770" s="407">
        <f t="shared" si="23"/>
        <v>106074</v>
      </c>
      <c r="Z770" s="410"/>
      <c r="AA770" s="410"/>
      <c r="AB770" s="410"/>
      <c r="AC770" s="410"/>
      <c r="AD770" s="410"/>
      <c r="AE770" s="410"/>
      <c r="AF770" s="410"/>
      <c r="AG770" s="410"/>
      <c r="AH770" s="410"/>
      <c r="AI770" s="410"/>
      <c r="AJ770" s="410"/>
      <c r="AK770" s="410"/>
      <c r="AL770" s="410"/>
      <c r="AM770" s="410"/>
      <c r="AN770" s="410"/>
      <c r="AO770" s="410"/>
      <c r="AP770" s="410"/>
      <c r="AQ770" s="410"/>
      <c r="AR770" s="410"/>
      <c r="AS770" s="410"/>
      <c r="AT770" s="410"/>
      <c r="AU770" s="410"/>
      <c r="AV770" s="410"/>
      <c r="AW770" s="410"/>
      <c r="AX770" s="410"/>
      <c r="AY770" s="410"/>
      <c r="AZ770" s="410"/>
      <c r="BA770" s="410"/>
      <c r="BB770" s="410"/>
      <c r="BC770" s="410"/>
      <c r="BD770" s="410"/>
      <c r="BE770" s="410"/>
      <c r="BF770" s="410"/>
      <c r="BG770" s="410"/>
      <c r="BH770" s="410"/>
      <c r="BI770" s="410"/>
      <c r="BJ770" s="410"/>
      <c r="BK770" s="410"/>
      <c r="BL770" s="410"/>
      <c r="BM770" s="410"/>
      <c r="BN770" s="410"/>
      <c r="BO770" s="410"/>
      <c r="BP770" s="410"/>
      <c r="BQ770" s="410"/>
      <c r="BR770" s="410"/>
      <c r="BS770" s="410"/>
      <c r="BT770" s="410"/>
      <c r="BU770" s="410"/>
      <c r="BV770" s="410"/>
      <c r="BW770" s="410"/>
      <c r="BX770" s="410"/>
      <c r="BY770" s="410"/>
      <c r="BZ770" s="410"/>
      <c r="CA770" s="410"/>
      <c r="CB770" s="410"/>
      <c r="CC770" s="410"/>
      <c r="CD770" s="410"/>
      <c r="CE770" s="410"/>
    </row>
    <row r="771" spans="1:83" ht="12.65" customHeight="1" x14ac:dyDescent="0.3">
      <c r="A771" s="411" t="str">
        <f>RIGHT($C$83,3)&amp;"*"&amp;RIGHT($C$82,4)&amp;"*"&amp;AN$55&amp;"*"&amp;"A"</f>
        <v>081*2020*7340*A</v>
      </c>
      <c r="B771" s="407">
        <f>ROUND(AN59,0)</f>
        <v>0</v>
      </c>
      <c r="C771" s="412">
        <f>ROUND(AN60,2)</f>
        <v>0</v>
      </c>
      <c r="D771" s="407">
        <f>ROUND(AN61,0)</f>
        <v>0</v>
      </c>
      <c r="E771" s="407">
        <f>ROUND(AN62,0)</f>
        <v>0</v>
      </c>
      <c r="F771" s="407">
        <f>ROUND(AN63,0)</f>
        <v>0</v>
      </c>
      <c r="G771" s="407">
        <f>ROUND(AN64,0)</f>
        <v>0</v>
      </c>
      <c r="H771" s="407">
        <f>ROUND(AN65,0)</f>
        <v>0</v>
      </c>
      <c r="I771" s="407">
        <f>ROUND(AN66,0)</f>
        <v>0</v>
      </c>
      <c r="J771" s="407">
        <f>ROUND(AN67,0)</f>
        <v>0</v>
      </c>
      <c r="K771" s="407">
        <f>ROUND(AN68,0)</f>
        <v>0</v>
      </c>
      <c r="L771" s="407">
        <f>ROUND(AN69,0)</f>
        <v>0</v>
      </c>
      <c r="M771" s="407">
        <f>ROUND(AN70,0)</f>
        <v>0</v>
      </c>
      <c r="N771" s="407">
        <f>ROUND(AN75,0)</f>
        <v>0</v>
      </c>
      <c r="O771" s="407">
        <f>ROUND(AN73,0)</f>
        <v>0</v>
      </c>
      <c r="P771" s="407">
        <f>IF(AN76&gt;0,ROUND(AN76,0),0)</f>
        <v>0</v>
      </c>
      <c r="Q771" s="407">
        <f>IF(AN77&gt;0,ROUND(AN77,0),0)</f>
        <v>0</v>
      </c>
      <c r="R771" s="407">
        <f>IF(AN78&gt;0,ROUND(AN78,0),0)</f>
        <v>0</v>
      </c>
      <c r="S771" s="407">
        <f>IF(AN79&gt;0,ROUND(AN79,0),0)</f>
        <v>0</v>
      </c>
      <c r="T771" s="412">
        <f>IF(AN80&gt;0,ROUND(AN80,2),0)</f>
        <v>0</v>
      </c>
      <c r="U771" s="407"/>
      <c r="V771" s="410"/>
      <c r="W771" s="407"/>
      <c r="X771" s="407"/>
      <c r="Y771" s="407">
        <f t="shared" si="23"/>
        <v>0</v>
      </c>
      <c r="Z771" s="410"/>
      <c r="AA771" s="410"/>
      <c r="AB771" s="410"/>
      <c r="AC771" s="410"/>
      <c r="AD771" s="410"/>
      <c r="AE771" s="410"/>
      <c r="AF771" s="410"/>
      <c r="AG771" s="410"/>
      <c r="AH771" s="410"/>
      <c r="AI771" s="410"/>
      <c r="AJ771" s="410"/>
      <c r="AK771" s="410"/>
      <c r="AL771" s="410"/>
      <c r="AM771" s="410"/>
      <c r="AN771" s="410"/>
      <c r="AO771" s="410"/>
      <c r="AP771" s="410"/>
      <c r="AQ771" s="410"/>
      <c r="AR771" s="410"/>
      <c r="AS771" s="410"/>
      <c r="AT771" s="410"/>
      <c r="AU771" s="410"/>
      <c r="AV771" s="410"/>
      <c r="AW771" s="410"/>
      <c r="AX771" s="410"/>
      <c r="AY771" s="410"/>
      <c r="AZ771" s="410"/>
      <c r="BA771" s="410"/>
      <c r="BB771" s="410"/>
      <c r="BC771" s="410"/>
      <c r="BD771" s="410"/>
      <c r="BE771" s="410"/>
      <c r="BF771" s="410"/>
      <c r="BG771" s="410"/>
      <c r="BH771" s="410"/>
      <c r="BI771" s="410"/>
      <c r="BJ771" s="410"/>
      <c r="BK771" s="410"/>
      <c r="BL771" s="410"/>
      <c r="BM771" s="410"/>
      <c r="BN771" s="410"/>
      <c r="BO771" s="410"/>
      <c r="BP771" s="410"/>
      <c r="BQ771" s="410"/>
      <c r="BR771" s="410"/>
      <c r="BS771" s="410"/>
      <c r="BT771" s="410"/>
      <c r="BU771" s="410"/>
      <c r="BV771" s="410"/>
      <c r="BW771" s="410"/>
      <c r="BX771" s="410"/>
      <c r="BY771" s="410"/>
      <c r="BZ771" s="410"/>
      <c r="CA771" s="410"/>
      <c r="CB771" s="410"/>
      <c r="CC771" s="410"/>
      <c r="CD771" s="410"/>
      <c r="CE771" s="410"/>
    </row>
    <row r="772" spans="1:83" ht="12.65" customHeight="1" x14ac:dyDescent="0.3">
      <c r="A772" s="411" t="str">
        <f>RIGHT($C$83,3)&amp;"*"&amp;RIGHT($C$82,4)&amp;"*"&amp;AO$55&amp;"*"&amp;"A"</f>
        <v>081*2020*7350*A</v>
      </c>
      <c r="B772" s="407">
        <f>ROUND(AO59,0)</f>
        <v>0</v>
      </c>
      <c r="C772" s="412">
        <f>ROUND(AO60,2)</f>
        <v>0</v>
      </c>
      <c r="D772" s="407">
        <f>ROUND(AO61,0)</f>
        <v>0</v>
      </c>
      <c r="E772" s="407">
        <f>ROUND(AO62,0)</f>
        <v>0</v>
      </c>
      <c r="F772" s="407">
        <f>ROUND(AO63,0)</f>
        <v>0</v>
      </c>
      <c r="G772" s="407">
        <f>ROUND(AO64,0)</f>
        <v>0</v>
      </c>
      <c r="H772" s="407">
        <f>ROUND(AO65,0)</f>
        <v>0</v>
      </c>
      <c r="I772" s="407">
        <f>ROUND(AO66,0)</f>
        <v>0</v>
      </c>
      <c r="J772" s="407">
        <f>ROUND(AO67,0)</f>
        <v>0</v>
      </c>
      <c r="K772" s="407">
        <f>ROUND(AO68,0)</f>
        <v>0</v>
      </c>
      <c r="L772" s="407">
        <f>ROUND(AO69,0)</f>
        <v>0</v>
      </c>
      <c r="M772" s="407">
        <f>ROUND(AO70,0)</f>
        <v>0</v>
      </c>
      <c r="N772" s="407">
        <f>ROUND(AO75,0)</f>
        <v>0</v>
      </c>
      <c r="O772" s="407">
        <f>ROUND(AO73,0)</f>
        <v>0</v>
      </c>
      <c r="P772" s="407">
        <f>IF(AO76&gt;0,ROUND(AO76,0),0)</f>
        <v>0</v>
      </c>
      <c r="Q772" s="407">
        <f>IF(AO77&gt;0,ROUND(AO77,0),0)</f>
        <v>0</v>
      </c>
      <c r="R772" s="407">
        <f>IF(AO78&gt;0,ROUND(AO78,0),0)</f>
        <v>0</v>
      </c>
      <c r="S772" s="407">
        <f>IF(AO79&gt;0,ROUND(AO79,0),0)</f>
        <v>0</v>
      </c>
      <c r="T772" s="412">
        <f>IF(AO80&gt;0,ROUND(AO80,2),0)</f>
        <v>0</v>
      </c>
      <c r="U772" s="407"/>
      <c r="V772" s="410"/>
      <c r="W772" s="407"/>
      <c r="X772" s="407"/>
      <c r="Y772" s="407">
        <f t="shared" si="23"/>
        <v>0</v>
      </c>
      <c r="Z772" s="410"/>
      <c r="AA772" s="410"/>
      <c r="AB772" s="410"/>
      <c r="AC772" s="410"/>
      <c r="AD772" s="410"/>
      <c r="AE772" s="410"/>
      <c r="AF772" s="410"/>
      <c r="AG772" s="410"/>
      <c r="AH772" s="410"/>
      <c r="AI772" s="410"/>
      <c r="AJ772" s="410"/>
      <c r="AK772" s="410"/>
      <c r="AL772" s="410"/>
      <c r="AM772" s="410"/>
      <c r="AN772" s="410"/>
      <c r="AO772" s="410"/>
      <c r="AP772" s="410"/>
      <c r="AQ772" s="410"/>
      <c r="AR772" s="410"/>
      <c r="AS772" s="410"/>
      <c r="AT772" s="410"/>
      <c r="AU772" s="410"/>
      <c r="AV772" s="410"/>
      <c r="AW772" s="410"/>
      <c r="AX772" s="410"/>
      <c r="AY772" s="410"/>
      <c r="AZ772" s="410"/>
      <c r="BA772" s="410"/>
      <c r="BB772" s="410"/>
      <c r="BC772" s="410"/>
      <c r="BD772" s="410"/>
      <c r="BE772" s="410"/>
      <c r="BF772" s="410"/>
      <c r="BG772" s="410"/>
      <c r="BH772" s="410"/>
      <c r="BI772" s="410"/>
      <c r="BJ772" s="410"/>
      <c r="BK772" s="410"/>
      <c r="BL772" s="410"/>
      <c r="BM772" s="410"/>
      <c r="BN772" s="410"/>
      <c r="BO772" s="410"/>
      <c r="BP772" s="410"/>
      <c r="BQ772" s="410"/>
      <c r="BR772" s="410"/>
      <c r="BS772" s="410"/>
      <c r="BT772" s="410"/>
      <c r="BU772" s="410"/>
      <c r="BV772" s="410"/>
      <c r="BW772" s="410"/>
      <c r="BX772" s="410"/>
      <c r="BY772" s="410"/>
      <c r="BZ772" s="410"/>
      <c r="CA772" s="410"/>
      <c r="CB772" s="410"/>
      <c r="CC772" s="410"/>
      <c r="CD772" s="410"/>
      <c r="CE772" s="410"/>
    </row>
    <row r="773" spans="1:83" ht="12.65" customHeight="1" x14ac:dyDescent="0.3">
      <c r="A773" s="411" t="str">
        <f>RIGHT($C$83,3)&amp;"*"&amp;RIGHT($C$82,4)&amp;"*"&amp;AP$55&amp;"*"&amp;"A"</f>
        <v>081*2020*7380*A</v>
      </c>
      <c r="B773" s="407">
        <f>ROUND(AP59,0)</f>
        <v>0</v>
      </c>
      <c r="C773" s="412">
        <f>ROUND(AP60,2)</f>
        <v>89</v>
      </c>
      <c r="D773" s="407">
        <f>ROUND(AP61,0)</f>
        <v>15007407</v>
      </c>
      <c r="E773" s="407">
        <f>ROUND(AP62,0)</f>
        <v>2263817</v>
      </c>
      <c r="F773" s="407">
        <f>ROUND(AP63,0)</f>
        <v>0</v>
      </c>
      <c r="G773" s="407">
        <f>ROUND(AP64,0)</f>
        <v>1629501</v>
      </c>
      <c r="H773" s="407">
        <f>ROUND(AP65,0)</f>
        <v>29662</v>
      </c>
      <c r="I773" s="407">
        <f>ROUND(AP66,0)</f>
        <v>108907</v>
      </c>
      <c r="J773" s="407">
        <f>ROUND(AP67,0)</f>
        <v>468754</v>
      </c>
      <c r="K773" s="407">
        <f>ROUND(AP68,0)</f>
        <v>1933011</v>
      </c>
      <c r="L773" s="407">
        <f>ROUND(AP69,0)</f>
        <v>-11567</v>
      </c>
      <c r="M773" s="407">
        <f>ROUND(AP70,0)</f>
        <v>109136</v>
      </c>
      <c r="N773" s="407">
        <f>ROUND(AP75,0)</f>
        <v>40062259</v>
      </c>
      <c r="O773" s="407">
        <f>ROUND(AP73,0)</f>
        <v>0</v>
      </c>
      <c r="P773" s="407">
        <f>IF(AP76&gt;0,ROUND(AP76,0),0)</f>
        <v>0</v>
      </c>
      <c r="Q773" s="407">
        <f>IF(AP77&gt;0,ROUND(AP77,0),0)</f>
        <v>0</v>
      </c>
      <c r="R773" s="407">
        <f>IF(AP78&gt;0,ROUND(AP78,0),0)</f>
        <v>0</v>
      </c>
      <c r="S773" s="407">
        <f>IF(AP79&gt;0,ROUND(AP79,0),0)</f>
        <v>0</v>
      </c>
      <c r="T773" s="412">
        <f>IF(AP80&gt;0,ROUND(AP80,2),0)</f>
        <v>9.56</v>
      </c>
      <c r="U773" s="407"/>
      <c r="V773" s="410"/>
      <c r="W773" s="407"/>
      <c r="X773" s="407"/>
      <c r="Y773" s="407">
        <f t="shared" si="23"/>
        <v>8902262</v>
      </c>
      <c r="Z773" s="410"/>
      <c r="AA773" s="410"/>
      <c r="AB773" s="410"/>
      <c r="AC773" s="410"/>
      <c r="AD773" s="410"/>
      <c r="AE773" s="410"/>
      <c r="AF773" s="410"/>
      <c r="AG773" s="410"/>
      <c r="AH773" s="410"/>
      <c r="AI773" s="410"/>
      <c r="AJ773" s="410"/>
      <c r="AK773" s="410"/>
      <c r="AL773" s="410"/>
      <c r="AM773" s="410"/>
      <c r="AN773" s="410"/>
      <c r="AO773" s="410"/>
      <c r="AP773" s="410"/>
      <c r="AQ773" s="410"/>
      <c r="AR773" s="410"/>
      <c r="AS773" s="410"/>
      <c r="AT773" s="410"/>
      <c r="AU773" s="410"/>
      <c r="AV773" s="410"/>
      <c r="AW773" s="410"/>
      <c r="AX773" s="410"/>
      <c r="AY773" s="410"/>
      <c r="AZ773" s="410"/>
      <c r="BA773" s="410"/>
      <c r="BB773" s="410"/>
      <c r="BC773" s="410"/>
      <c r="BD773" s="410"/>
      <c r="BE773" s="410"/>
      <c r="BF773" s="410"/>
      <c r="BG773" s="410"/>
      <c r="BH773" s="410"/>
      <c r="BI773" s="410"/>
      <c r="BJ773" s="410"/>
      <c r="BK773" s="410"/>
      <c r="BL773" s="410"/>
      <c r="BM773" s="410"/>
      <c r="BN773" s="410"/>
      <c r="BO773" s="410"/>
      <c r="BP773" s="410"/>
      <c r="BQ773" s="410"/>
      <c r="BR773" s="410"/>
      <c r="BS773" s="410"/>
      <c r="BT773" s="410"/>
      <c r="BU773" s="410"/>
      <c r="BV773" s="410"/>
      <c r="BW773" s="410"/>
      <c r="BX773" s="410"/>
      <c r="BY773" s="410"/>
      <c r="BZ773" s="410"/>
      <c r="CA773" s="410"/>
      <c r="CB773" s="410"/>
      <c r="CC773" s="410"/>
      <c r="CD773" s="410"/>
      <c r="CE773" s="410"/>
    </row>
    <row r="774" spans="1:83" ht="12.65" customHeight="1" x14ac:dyDescent="0.3">
      <c r="A774" s="411" t="str">
        <f>RIGHT($C$83,3)&amp;"*"&amp;RIGHT($C$82,4)&amp;"*"&amp;AQ$55&amp;"*"&amp;"A"</f>
        <v>081*2020*7390*A</v>
      </c>
      <c r="B774" s="407">
        <f>ROUND(AQ59,0)</f>
        <v>0</v>
      </c>
      <c r="C774" s="412">
        <f>ROUND(AQ60,2)</f>
        <v>0</v>
      </c>
      <c r="D774" s="407">
        <f>ROUND(AQ61,0)</f>
        <v>0</v>
      </c>
      <c r="E774" s="407">
        <f>ROUND(AQ62,0)</f>
        <v>0</v>
      </c>
      <c r="F774" s="407">
        <f>ROUND(AQ63,0)</f>
        <v>0</v>
      </c>
      <c r="G774" s="407">
        <f>ROUND(AQ64,0)</f>
        <v>0</v>
      </c>
      <c r="H774" s="407">
        <f>ROUND(AQ65,0)</f>
        <v>0</v>
      </c>
      <c r="I774" s="407">
        <f>ROUND(AQ66,0)</f>
        <v>0</v>
      </c>
      <c r="J774" s="407">
        <f>ROUND(AQ67,0)</f>
        <v>0</v>
      </c>
      <c r="K774" s="407">
        <f>ROUND(AQ68,0)</f>
        <v>0</v>
      </c>
      <c r="L774" s="407">
        <f>ROUND(AQ69,0)</f>
        <v>0</v>
      </c>
      <c r="M774" s="407">
        <f>ROUND(AQ70,0)</f>
        <v>0</v>
      </c>
      <c r="N774" s="407">
        <f>ROUND(AQ75,0)</f>
        <v>0</v>
      </c>
      <c r="O774" s="407">
        <f>ROUND(AQ73,0)</f>
        <v>0</v>
      </c>
      <c r="P774" s="407">
        <f>IF(AQ76&gt;0,ROUND(AQ76,0),0)</f>
        <v>0</v>
      </c>
      <c r="Q774" s="407">
        <f>IF(AQ77&gt;0,ROUND(AQ77,0),0)</f>
        <v>0</v>
      </c>
      <c r="R774" s="407">
        <f>IF(AQ78&gt;0,ROUND(AQ78,0),0)</f>
        <v>0</v>
      </c>
      <c r="S774" s="407">
        <f>IF(AQ79&gt;0,ROUND(AQ79,0),0)</f>
        <v>0</v>
      </c>
      <c r="T774" s="412">
        <f>IF(AQ80&gt;0,ROUND(AQ80,2),0)</f>
        <v>0</v>
      </c>
      <c r="U774" s="407"/>
      <c r="V774" s="410"/>
      <c r="W774" s="407"/>
      <c r="X774" s="407"/>
      <c r="Y774" s="407">
        <f t="shared" si="23"/>
        <v>0</v>
      </c>
      <c r="Z774" s="410"/>
      <c r="AA774" s="410"/>
      <c r="AB774" s="410"/>
      <c r="AC774" s="410"/>
      <c r="AD774" s="410"/>
      <c r="AE774" s="410"/>
      <c r="AF774" s="410"/>
      <c r="AG774" s="410"/>
      <c r="AH774" s="410"/>
      <c r="AI774" s="410"/>
      <c r="AJ774" s="410"/>
      <c r="AK774" s="410"/>
      <c r="AL774" s="410"/>
      <c r="AM774" s="410"/>
      <c r="AN774" s="410"/>
      <c r="AO774" s="410"/>
      <c r="AP774" s="410"/>
      <c r="AQ774" s="410"/>
      <c r="AR774" s="410"/>
      <c r="AS774" s="410"/>
      <c r="AT774" s="410"/>
      <c r="AU774" s="410"/>
      <c r="AV774" s="410"/>
      <c r="AW774" s="410"/>
      <c r="AX774" s="410"/>
      <c r="AY774" s="410"/>
      <c r="AZ774" s="410"/>
      <c r="BA774" s="410"/>
      <c r="BB774" s="410"/>
      <c r="BC774" s="410"/>
      <c r="BD774" s="410"/>
      <c r="BE774" s="410"/>
      <c r="BF774" s="410"/>
      <c r="BG774" s="410"/>
      <c r="BH774" s="410"/>
      <c r="BI774" s="410"/>
      <c r="BJ774" s="410"/>
      <c r="BK774" s="410"/>
      <c r="BL774" s="410"/>
      <c r="BM774" s="410"/>
      <c r="BN774" s="410"/>
      <c r="BO774" s="410"/>
      <c r="BP774" s="410"/>
      <c r="BQ774" s="410"/>
      <c r="BR774" s="410"/>
      <c r="BS774" s="410"/>
      <c r="BT774" s="410"/>
      <c r="BU774" s="410"/>
      <c r="BV774" s="410"/>
      <c r="BW774" s="410"/>
      <c r="BX774" s="410"/>
      <c r="BY774" s="410"/>
      <c r="BZ774" s="410"/>
      <c r="CA774" s="410"/>
      <c r="CB774" s="410"/>
      <c r="CC774" s="410"/>
      <c r="CD774" s="410"/>
      <c r="CE774" s="410"/>
    </row>
    <row r="775" spans="1:83" ht="12.65" customHeight="1" x14ac:dyDescent="0.3">
      <c r="A775" s="411" t="str">
        <f>RIGHT($C$83,3)&amp;"*"&amp;RIGHT($C$82,4)&amp;"*"&amp;AR$55&amp;"*"&amp;"A"</f>
        <v>081*2020*7400*A</v>
      </c>
      <c r="B775" s="407">
        <f>ROUND(AR59,0)</f>
        <v>0</v>
      </c>
      <c r="C775" s="412">
        <f>ROUND(AR60,2)</f>
        <v>0</v>
      </c>
      <c r="D775" s="407">
        <f>ROUND(AR61,0)</f>
        <v>0</v>
      </c>
      <c r="E775" s="407">
        <f>ROUND(AR62,0)</f>
        <v>0</v>
      </c>
      <c r="F775" s="407">
        <f>ROUND(AR63,0)</f>
        <v>0</v>
      </c>
      <c r="G775" s="407">
        <f>ROUND(AR64,0)</f>
        <v>0</v>
      </c>
      <c r="H775" s="407">
        <f>ROUND(AR65,0)</f>
        <v>0</v>
      </c>
      <c r="I775" s="407">
        <f>ROUND(AR66,0)</f>
        <v>0</v>
      </c>
      <c r="J775" s="407">
        <f>ROUND(AR67,0)</f>
        <v>0</v>
      </c>
      <c r="K775" s="407">
        <f>ROUND(AR68,0)</f>
        <v>0</v>
      </c>
      <c r="L775" s="407">
        <f>ROUND(AR69,0)</f>
        <v>0</v>
      </c>
      <c r="M775" s="407">
        <f>ROUND(AR70,0)</f>
        <v>0</v>
      </c>
      <c r="N775" s="407">
        <f>ROUND(AR75,0)</f>
        <v>0</v>
      </c>
      <c r="O775" s="407">
        <f>ROUND(AR73,0)</f>
        <v>0</v>
      </c>
      <c r="P775" s="407">
        <f>IF(AR76&gt;0,ROUND(AR76,0),0)</f>
        <v>0</v>
      </c>
      <c r="Q775" s="407">
        <f>IF(AR77&gt;0,ROUND(AR77,0),0)</f>
        <v>0</v>
      </c>
      <c r="R775" s="407">
        <f>IF(AR78&gt;0,ROUND(AR78,0),0)</f>
        <v>0</v>
      </c>
      <c r="S775" s="407">
        <f>IF(AR79&gt;0,ROUND(AR79,0),0)</f>
        <v>0</v>
      </c>
      <c r="T775" s="412">
        <f>IF(AR80&gt;0,ROUND(AR80,2),0)</f>
        <v>0</v>
      </c>
      <c r="U775" s="407"/>
      <c r="V775" s="410"/>
      <c r="W775" s="407"/>
      <c r="X775" s="407"/>
      <c r="Y775" s="407">
        <f t="shared" si="23"/>
        <v>0</v>
      </c>
      <c r="Z775" s="410"/>
      <c r="AA775" s="410"/>
      <c r="AB775" s="410"/>
      <c r="AC775" s="410"/>
      <c r="AD775" s="410"/>
      <c r="AE775" s="410"/>
      <c r="AF775" s="410"/>
      <c r="AG775" s="410"/>
      <c r="AH775" s="410"/>
      <c r="AI775" s="410"/>
      <c r="AJ775" s="410"/>
      <c r="AK775" s="410"/>
      <c r="AL775" s="410"/>
      <c r="AM775" s="410"/>
      <c r="AN775" s="410"/>
      <c r="AO775" s="410"/>
      <c r="AP775" s="410"/>
      <c r="AQ775" s="410"/>
      <c r="AR775" s="410"/>
      <c r="AS775" s="410"/>
      <c r="AT775" s="410"/>
      <c r="AU775" s="410"/>
      <c r="AV775" s="410"/>
      <c r="AW775" s="410"/>
      <c r="AX775" s="410"/>
      <c r="AY775" s="410"/>
      <c r="AZ775" s="410"/>
      <c r="BA775" s="410"/>
      <c r="BB775" s="410"/>
      <c r="BC775" s="410"/>
      <c r="BD775" s="410"/>
      <c r="BE775" s="410"/>
      <c r="BF775" s="410"/>
      <c r="BG775" s="410"/>
      <c r="BH775" s="410"/>
      <c r="BI775" s="410"/>
      <c r="BJ775" s="410"/>
      <c r="BK775" s="410"/>
      <c r="BL775" s="410"/>
      <c r="BM775" s="410"/>
      <c r="BN775" s="410"/>
      <c r="BO775" s="410"/>
      <c r="BP775" s="410"/>
      <c r="BQ775" s="410"/>
      <c r="BR775" s="410"/>
      <c r="BS775" s="410"/>
      <c r="BT775" s="410"/>
      <c r="BU775" s="410"/>
      <c r="BV775" s="410"/>
      <c r="BW775" s="410"/>
      <c r="BX775" s="410"/>
      <c r="BY775" s="410"/>
      <c r="BZ775" s="410"/>
      <c r="CA775" s="410"/>
      <c r="CB775" s="410"/>
      <c r="CC775" s="410"/>
      <c r="CD775" s="410"/>
      <c r="CE775" s="410"/>
    </row>
    <row r="776" spans="1:83" ht="12.65" customHeight="1" x14ac:dyDescent="0.3">
      <c r="A776" s="411" t="str">
        <f>RIGHT($C$83,3)&amp;"*"&amp;RIGHT($C$82,4)&amp;"*"&amp;AS$55&amp;"*"&amp;"A"</f>
        <v>081*2020*7410*A</v>
      </c>
      <c r="B776" s="407">
        <f>ROUND(AS59,0)</f>
        <v>0</v>
      </c>
      <c r="C776" s="412">
        <f>ROUND(AS60,2)</f>
        <v>0</v>
      </c>
      <c r="D776" s="407">
        <f>ROUND(AS61,0)</f>
        <v>0</v>
      </c>
      <c r="E776" s="407">
        <f>ROUND(AS62,0)</f>
        <v>0</v>
      </c>
      <c r="F776" s="407">
        <f>ROUND(AS63,0)</f>
        <v>0</v>
      </c>
      <c r="G776" s="407">
        <f>ROUND(AS64,0)</f>
        <v>0</v>
      </c>
      <c r="H776" s="407">
        <f>ROUND(AS65,0)</f>
        <v>0</v>
      </c>
      <c r="I776" s="407">
        <f>ROUND(AS66,0)</f>
        <v>0</v>
      </c>
      <c r="J776" s="407">
        <f>ROUND(AS67,0)</f>
        <v>0</v>
      </c>
      <c r="K776" s="407">
        <f>ROUND(AS68,0)</f>
        <v>0</v>
      </c>
      <c r="L776" s="407">
        <f>ROUND(AS69,0)</f>
        <v>0</v>
      </c>
      <c r="M776" s="407">
        <f>ROUND(AS70,0)</f>
        <v>0</v>
      </c>
      <c r="N776" s="407">
        <f>ROUND(AS75,0)</f>
        <v>0</v>
      </c>
      <c r="O776" s="407">
        <f>ROUND(AS73,0)</f>
        <v>0</v>
      </c>
      <c r="P776" s="407">
        <f>IF(AS76&gt;0,ROUND(AS76,0),0)</f>
        <v>0</v>
      </c>
      <c r="Q776" s="407">
        <f>IF(AS77&gt;0,ROUND(AS77,0),0)</f>
        <v>0</v>
      </c>
      <c r="R776" s="407">
        <f>IF(AS78&gt;0,ROUND(AS78,0),0)</f>
        <v>0</v>
      </c>
      <c r="S776" s="407">
        <f>IF(AS79&gt;0,ROUND(AS79,0),0)</f>
        <v>0</v>
      </c>
      <c r="T776" s="412">
        <f>IF(AS80&gt;0,ROUND(AS80,2),0)</f>
        <v>0</v>
      </c>
      <c r="U776" s="407"/>
      <c r="V776" s="410"/>
      <c r="W776" s="407"/>
      <c r="X776" s="407"/>
      <c r="Y776" s="407">
        <f t="shared" si="23"/>
        <v>0</v>
      </c>
      <c r="Z776" s="410"/>
      <c r="AA776" s="410"/>
      <c r="AB776" s="410"/>
      <c r="AC776" s="410"/>
      <c r="AD776" s="410"/>
      <c r="AE776" s="410"/>
      <c r="AF776" s="410"/>
      <c r="AG776" s="410"/>
      <c r="AH776" s="410"/>
      <c r="AI776" s="410"/>
      <c r="AJ776" s="410"/>
      <c r="AK776" s="410"/>
      <c r="AL776" s="410"/>
      <c r="AM776" s="410"/>
      <c r="AN776" s="410"/>
      <c r="AO776" s="410"/>
      <c r="AP776" s="410"/>
      <c r="AQ776" s="410"/>
      <c r="AR776" s="410"/>
      <c r="AS776" s="410"/>
      <c r="AT776" s="410"/>
      <c r="AU776" s="410"/>
      <c r="AV776" s="410"/>
      <c r="AW776" s="410"/>
      <c r="AX776" s="410"/>
      <c r="AY776" s="410"/>
      <c r="AZ776" s="410"/>
      <c r="BA776" s="410"/>
      <c r="BB776" s="410"/>
      <c r="BC776" s="410"/>
      <c r="BD776" s="410"/>
      <c r="BE776" s="410"/>
      <c r="BF776" s="410"/>
      <c r="BG776" s="410"/>
      <c r="BH776" s="410"/>
      <c r="BI776" s="410"/>
      <c r="BJ776" s="410"/>
      <c r="BK776" s="410"/>
      <c r="BL776" s="410"/>
      <c r="BM776" s="410"/>
      <c r="BN776" s="410"/>
      <c r="BO776" s="410"/>
      <c r="BP776" s="410"/>
      <c r="BQ776" s="410"/>
      <c r="BR776" s="410"/>
      <c r="BS776" s="410"/>
      <c r="BT776" s="410"/>
      <c r="BU776" s="410"/>
      <c r="BV776" s="410"/>
      <c r="BW776" s="410"/>
      <c r="BX776" s="410"/>
      <c r="BY776" s="410"/>
      <c r="BZ776" s="410"/>
      <c r="CA776" s="410"/>
      <c r="CB776" s="410"/>
      <c r="CC776" s="410"/>
      <c r="CD776" s="410"/>
      <c r="CE776" s="410"/>
    </row>
    <row r="777" spans="1:83" ht="12.65" customHeight="1" x14ac:dyDescent="0.3">
      <c r="A777" s="411" t="str">
        <f>RIGHT($C$83,3)&amp;"*"&amp;RIGHT($C$82,4)&amp;"*"&amp;AT$55&amp;"*"&amp;"A"</f>
        <v>081*2020*7420*A</v>
      </c>
      <c r="B777" s="407">
        <f>ROUND(AT59,0)</f>
        <v>0</v>
      </c>
      <c r="C777" s="412">
        <f>ROUND(AT60,2)</f>
        <v>0</v>
      </c>
      <c r="D777" s="407">
        <f>ROUND(AT61,0)</f>
        <v>0</v>
      </c>
      <c r="E777" s="407">
        <f>ROUND(AT62,0)</f>
        <v>0</v>
      </c>
      <c r="F777" s="407">
        <f>ROUND(AT63,0)</f>
        <v>0</v>
      </c>
      <c r="G777" s="407">
        <f>ROUND(AT64,0)</f>
        <v>0</v>
      </c>
      <c r="H777" s="407">
        <f>ROUND(AT65,0)</f>
        <v>0</v>
      </c>
      <c r="I777" s="407">
        <f>ROUND(AT66,0)</f>
        <v>0</v>
      </c>
      <c r="J777" s="407">
        <f>ROUND(AT67,0)</f>
        <v>0</v>
      </c>
      <c r="K777" s="407">
        <f>ROUND(AT68,0)</f>
        <v>0</v>
      </c>
      <c r="L777" s="407">
        <f>ROUND(AT69,0)</f>
        <v>0</v>
      </c>
      <c r="M777" s="407">
        <f>ROUND(AT70,0)</f>
        <v>0</v>
      </c>
      <c r="N777" s="407">
        <f>ROUND(AT75,0)</f>
        <v>0</v>
      </c>
      <c r="O777" s="407">
        <f>ROUND(AT73,0)</f>
        <v>0</v>
      </c>
      <c r="P777" s="407">
        <f>IF(AT76&gt;0,ROUND(AT76,0),0)</f>
        <v>0</v>
      </c>
      <c r="Q777" s="407">
        <f>IF(AT77&gt;0,ROUND(AT77,0),0)</f>
        <v>0</v>
      </c>
      <c r="R777" s="407">
        <f>IF(AT78&gt;0,ROUND(AT78,0),0)</f>
        <v>0</v>
      </c>
      <c r="S777" s="407">
        <f>IF(AT79&gt;0,ROUND(AT79,0),0)</f>
        <v>0</v>
      </c>
      <c r="T777" s="412">
        <f>IF(AT80&gt;0,ROUND(AT80,2),0)</f>
        <v>0</v>
      </c>
      <c r="U777" s="407"/>
      <c r="V777" s="410"/>
      <c r="W777" s="407"/>
      <c r="X777" s="407"/>
      <c r="Y777" s="407">
        <f t="shared" si="23"/>
        <v>0</v>
      </c>
      <c r="Z777" s="410"/>
      <c r="AA777" s="410"/>
      <c r="AB777" s="410"/>
      <c r="AC777" s="410"/>
      <c r="AD777" s="410"/>
      <c r="AE777" s="410"/>
      <c r="AF777" s="410"/>
      <c r="AG777" s="410"/>
      <c r="AH777" s="410"/>
      <c r="AI777" s="410"/>
      <c r="AJ777" s="410"/>
      <c r="AK777" s="410"/>
      <c r="AL777" s="410"/>
      <c r="AM777" s="410"/>
      <c r="AN777" s="410"/>
      <c r="AO777" s="410"/>
      <c r="AP777" s="410"/>
      <c r="AQ777" s="410"/>
      <c r="AR777" s="410"/>
      <c r="AS777" s="410"/>
      <c r="AT777" s="410"/>
      <c r="AU777" s="410"/>
      <c r="AV777" s="410"/>
      <c r="AW777" s="410"/>
      <c r="AX777" s="410"/>
      <c r="AY777" s="410"/>
      <c r="AZ777" s="410"/>
      <c r="BA777" s="410"/>
      <c r="BB777" s="410"/>
      <c r="BC777" s="410"/>
      <c r="BD777" s="410"/>
      <c r="BE777" s="410"/>
      <c r="BF777" s="410"/>
      <c r="BG777" s="410"/>
      <c r="BH777" s="410"/>
      <c r="BI777" s="410"/>
      <c r="BJ777" s="410"/>
      <c r="BK777" s="410"/>
      <c r="BL777" s="410"/>
      <c r="BM777" s="410"/>
      <c r="BN777" s="410"/>
      <c r="BO777" s="410"/>
      <c r="BP777" s="410"/>
      <c r="BQ777" s="410"/>
      <c r="BR777" s="410"/>
      <c r="BS777" s="410"/>
      <c r="BT777" s="410"/>
      <c r="BU777" s="410"/>
      <c r="BV777" s="410"/>
      <c r="BW777" s="410"/>
      <c r="BX777" s="410"/>
      <c r="BY777" s="410"/>
      <c r="BZ777" s="410"/>
      <c r="CA777" s="410"/>
      <c r="CB777" s="410"/>
      <c r="CC777" s="410"/>
      <c r="CD777" s="410"/>
      <c r="CE777" s="410"/>
    </row>
    <row r="778" spans="1:83" ht="12.65" customHeight="1" x14ac:dyDescent="0.3">
      <c r="A778" s="411" t="str">
        <f>RIGHT($C$83,3)&amp;"*"&amp;RIGHT($C$82,4)&amp;"*"&amp;AU$55&amp;"*"&amp;"A"</f>
        <v>081*2020*7430*A</v>
      </c>
      <c r="B778" s="407">
        <f>ROUND(AU59,0)</f>
        <v>0</v>
      </c>
      <c r="C778" s="412">
        <f>ROUND(AU60,2)</f>
        <v>0</v>
      </c>
      <c r="D778" s="407">
        <f>ROUND(AU61,0)</f>
        <v>0</v>
      </c>
      <c r="E778" s="407">
        <f>ROUND(AU62,0)</f>
        <v>0</v>
      </c>
      <c r="F778" s="407">
        <f>ROUND(AU63,0)</f>
        <v>0</v>
      </c>
      <c r="G778" s="407">
        <f>ROUND(AU64,0)</f>
        <v>0</v>
      </c>
      <c r="H778" s="407">
        <f>ROUND(AU65,0)</f>
        <v>0</v>
      </c>
      <c r="I778" s="407">
        <f>ROUND(AU66,0)</f>
        <v>0</v>
      </c>
      <c r="J778" s="407">
        <f>ROUND(AU67,0)</f>
        <v>0</v>
      </c>
      <c r="K778" s="407">
        <f>ROUND(AU68,0)</f>
        <v>0</v>
      </c>
      <c r="L778" s="407">
        <f>ROUND(AU69,0)</f>
        <v>0</v>
      </c>
      <c r="M778" s="407">
        <f>ROUND(AU70,0)</f>
        <v>0</v>
      </c>
      <c r="N778" s="407">
        <f>ROUND(AU75,0)</f>
        <v>0</v>
      </c>
      <c r="O778" s="407">
        <f>ROUND(AU73,0)</f>
        <v>0</v>
      </c>
      <c r="P778" s="407">
        <f>IF(AU76&gt;0,ROUND(AU76,0),0)</f>
        <v>0</v>
      </c>
      <c r="Q778" s="407">
        <f>IF(AU77&gt;0,ROUND(AU77,0),0)</f>
        <v>0</v>
      </c>
      <c r="R778" s="407">
        <f>IF(AU78&gt;0,ROUND(AU78,0),0)</f>
        <v>0</v>
      </c>
      <c r="S778" s="407">
        <f>IF(AU79&gt;0,ROUND(AU79,0),0)</f>
        <v>0</v>
      </c>
      <c r="T778" s="412">
        <f>IF(AU80&gt;0,ROUND(AU80,2),0)</f>
        <v>0</v>
      </c>
      <c r="U778" s="407"/>
      <c r="V778" s="410"/>
      <c r="W778" s="407"/>
      <c r="X778" s="407"/>
      <c r="Y778" s="407">
        <f t="shared" si="23"/>
        <v>0</v>
      </c>
      <c r="Z778" s="410"/>
      <c r="AA778" s="410"/>
      <c r="AB778" s="410"/>
      <c r="AC778" s="410"/>
      <c r="AD778" s="410"/>
      <c r="AE778" s="410"/>
      <c r="AF778" s="410"/>
      <c r="AG778" s="410"/>
      <c r="AH778" s="410"/>
      <c r="AI778" s="410"/>
      <c r="AJ778" s="410"/>
      <c r="AK778" s="410"/>
      <c r="AL778" s="410"/>
      <c r="AM778" s="410"/>
      <c r="AN778" s="410"/>
      <c r="AO778" s="410"/>
      <c r="AP778" s="410"/>
      <c r="AQ778" s="410"/>
      <c r="AR778" s="410"/>
      <c r="AS778" s="410"/>
      <c r="AT778" s="410"/>
      <c r="AU778" s="410"/>
      <c r="AV778" s="410"/>
      <c r="AW778" s="410"/>
      <c r="AX778" s="410"/>
      <c r="AY778" s="410"/>
      <c r="AZ778" s="410"/>
      <c r="BA778" s="410"/>
      <c r="BB778" s="410"/>
      <c r="BC778" s="410"/>
      <c r="BD778" s="410"/>
      <c r="BE778" s="410"/>
      <c r="BF778" s="410"/>
      <c r="BG778" s="410"/>
      <c r="BH778" s="410"/>
      <c r="BI778" s="410"/>
      <c r="BJ778" s="410"/>
      <c r="BK778" s="410"/>
      <c r="BL778" s="410"/>
      <c r="BM778" s="410"/>
      <c r="BN778" s="410"/>
      <c r="BO778" s="410"/>
      <c r="BP778" s="410"/>
      <c r="BQ778" s="410"/>
      <c r="BR778" s="410"/>
      <c r="BS778" s="410"/>
      <c r="BT778" s="410"/>
      <c r="BU778" s="410"/>
      <c r="BV778" s="410"/>
      <c r="BW778" s="410"/>
      <c r="BX778" s="410"/>
      <c r="BY778" s="410"/>
      <c r="BZ778" s="410"/>
      <c r="CA778" s="410"/>
      <c r="CB778" s="410"/>
      <c r="CC778" s="410"/>
      <c r="CD778" s="410"/>
      <c r="CE778" s="410"/>
    </row>
    <row r="779" spans="1:83" ht="12.65" customHeight="1" x14ac:dyDescent="0.3">
      <c r="A779" s="411" t="str">
        <f>RIGHT($C$83,3)&amp;"*"&amp;RIGHT($C$82,4)&amp;"*"&amp;AV$55&amp;"*"&amp;"A"</f>
        <v>081*2020*7490*A</v>
      </c>
      <c r="B779" s="407"/>
      <c r="C779" s="412">
        <f>ROUND(AV60,2)</f>
        <v>112.93</v>
      </c>
      <c r="D779" s="407">
        <f>ROUND(AV61,0)</f>
        <v>14344648</v>
      </c>
      <c r="E779" s="407">
        <f>ROUND(AV62,0)</f>
        <v>2696529</v>
      </c>
      <c r="F779" s="407">
        <f>ROUND(AV63,0)</f>
        <v>2766194</v>
      </c>
      <c r="G779" s="407">
        <f>ROUND(AV64,0)</f>
        <v>652329</v>
      </c>
      <c r="H779" s="407">
        <f>ROUND(AV65,0)</f>
        <v>82421</v>
      </c>
      <c r="I779" s="407">
        <f>ROUND(AV66,0)</f>
        <v>295563</v>
      </c>
      <c r="J779" s="407">
        <f>ROUND(AV67,0)</f>
        <v>986807</v>
      </c>
      <c r="K779" s="407">
        <f>ROUND(AV68,0)</f>
        <v>656464</v>
      </c>
      <c r="L779" s="407">
        <f>ROUND(AV69,0)</f>
        <v>74435</v>
      </c>
      <c r="M779" s="407">
        <f>ROUND(AV70,0)</f>
        <v>45704</v>
      </c>
      <c r="N779" s="407">
        <f>ROUND(AV75,0)</f>
        <v>66837009</v>
      </c>
      <c r="O779" s="407">
        <f>ROUND(AV73,0)</f>
        <v>32594933</v>
      </c>
      <c r="P779" s="407">
        <f>IF(AV76&gt;0,ROUND(AV76,0),0)</f>
        <v>20351</v>
      </c>
      <c r="Q779" s="407">
        <f>IF(AV77&gt;0,ROUND(AV77,0),0)</f>
        <v>476</v>
      </c>
      <c r="R779" s="407">
        <f>IF(AV78&gt;0,ROUND(AV78,0),0)</f>
        <v>0</v>
      </c>
      <c r="S779" s="407">
        <f>IF(AV79&gt;0,ROUND(AV79,0),0)</f>
        <v>1213</v>
      </c>
      <c r="T779" s="412">
        <f>IF(AV80&gt;0,ROUND(AV80,2),0)</f>
        <v>20.25</v>
      </c>
      <c r="U779" s="407"/>
      <c r="V779" s="410"/>
      <c r="W779" s="407"/>
      <c r="X779" s="407"/>
      <c r="Y779" s="407">
        <f t="shared" si="23"/>
        <v>11745488</v>
      </c>
      <c r="Z779" s="410"/>
      <c r="AA779" s="410"/>
      <c r="AB779" s="410"/>
      <c r="AC779" s="410"/>
      <c r="AD779" s="410"/>
      <c r="AE779" s="410"/>
      <c r="AF779" s="410"/>
      <c r="AG779" s="410"/>
      <c r="AH779" s="410"/>
      <c r="AI779" s="410"/>
      <c r="AJ779" s="410"/>
      <c r="AK779" s="410"/>
      <c r="AL779" s="410"/>
      <c r="AM779" s="410"/>
      <c r="AN779" s="410"/>
      <c r="AO779" s="410"/>
      <c r="AP779" s="410"/>
      <c r="AQ779" s="410"/>
      <c r="AR779" s="410"/>
      <c r="AS779" s="410"/>
      <c r="AT779" s="410"/>
      <c r="AU779" s="410"/>
      <c r="AV779" s="410"/>
      <c r="AW779" s="410"/>
      <c r="AX779" s="410"/>
      <c r="AY779" s="410"/>
      <c r="AZ779" s="410"/>
      <c r="BA779" s="410"/>
      <c r="BB779" s="410"/>
      <c r="BC779" s="410"/>
      <c r="BD779" s="410"/>
      <c r="BE779" s="410"/>
      <c r="BF779" s="410"/>
      <c r="BG779" s="410"/>
      <c r="BH779" s="410"/>
      <c r="BI779" s="410"/>
      <c r="BJ779" s="410"/>
      <c r="BK779" s="410"/>
      <c r="BL779" s="410"/>
      <c r="BM779" s="410"/>
      <c r="BN779" s="410"/>
      <c r="BO779" s="410"/>
      <c r="BP779" s="410"/>
      <c r="BQ779" s="410"/>
      <c r="BR779" s="410"/>
      <c r="BS779" s="410"/>
      <c r="BT779" s="410"/>
      <c r="BU779" s="410"/>
      <c r="BV779" s="410"/>
      <c r="BW779" s="410"/>
      <c r="BX779" s="410"/>
      <c r="BY779" s="410"/>
      <c r="BZ779" s="410"/>
      <c r="CA779" s="410"/>
      <c r="CB779" s="410"/>
      <c r="CC779" s="410"/>
      <c r="CD779" s="410"/>
      <c r="CE779" s="410"/>
    </row>
    <row r="780" spans="1:83" ht="12.65" customHeight="1" x14ac:dyDescent="0.3">
      <c r="A780" s="411" t="str">
        <f>RIGHT($C$83,3)&amp;"*"&amp;RIGHT($C$82,4)&amp;"*"&amp;AW$55&amp;"*"&amp;"A"</f>
        <v>081*2020*8200*A</v>
      </c>
      <c r="B780" s="407"/>
      <c r="C780" s="412">
        <f>ROUND(AW60,2)</f>
        <v>43.28</v>
      </c>
      <c r="D780" s="407">
        <f>ROUND(AW61,0)</f>
        <v>4115370</v>
      </c>
      <c r="E780" s="407">
        <f>ROUND(AW62,0)</f>
        <v>1026396</v>
      </c>
      <c r="F780" s="407">
        <f>ROUND(AW63,0)</f>
        <v>0</v>
      </c>
      <c r="G780" s="407">
        <f>ROUND(AW64,0)</f>
        <v>23838</v>
      </c>
      <c r="H780" s="407">
        <f>ROUND(AW65,0)</f>
        <v>4594</v>
      </c>
      <c r="I780" s="407">
        <f>ROUND(AW66,0)</f>
        <v>4953</v>
      </c>
      <c r="J780" s="407">
        <f>ROUND(AW67,0)</f>
        <v>236</v>
      </c>
      <c r="K780" s="407">
        <f>ROUND(AW68,0)</f>
        <v>0</v>
      </c>
      <c r="L780" s="407">
        <f>ROUND(AW69,0)</f>
        <v>74003</v>
      </c>
      <c r="M780" s="407">
        <f>ROUND(AW70,0)</f>
        <v>310615</v>
      </c>
      <c r="N780" s="407"/>
      <c r="O780" s="407"/>
      <c r="P780" s="407">
        <f>IF(AW76&gt;0,ROUND(AW76,0),0)</f>
        <v>0</v>
      </c>
      <c r="Q780" s="407">
        <f>IF(AW77&gt;0,ROUND(AW77,0),0)</f>
        <v>0</v>
      </c>
      <c r="R780" s="407">
        <f>IF(AW78&gt;0,ROUND(AW78,0),0)</f>
        <v>0</v>
      </c>
      <c r="S780" s="407">
        <f>IF(AW79&gt;0,ROUND(AW79,0),0)</f>
        <v>0</v>
      </c>
      <c r="T780" s="412">
        <f>IF(AW80&gt;0,ROUND(AW80,2),0)</f>
        <v>0.02</v>
      </c>
      <c r="U780" s="407"/>
      <c r="V780" s="410"/>
      <c r="W780" s="407"/>
      <c r="X780" s="407"/>
      <c r="Y780" s="407"/>
      <c r="Z780" s="410"/>
      <c r="AA780" s="410"/>
      <c r="AB780" s="410"/>
      <c r="AC780" s="410"/>
      <c r="AD780" s="410"/>
      <c r="AE780" s="410"/>
      <c r="AF780" s="410"/>
      <c r="AG780" s="410"/>
      <c r="AH780" s="410"/>
      <c r="AI780" s="410"/>
      <c r="AJ780" s="410"/>
      <c r="AK780" s="410"/>
      <c r="AL780" s="410"/>
      <c r="AM780" s="410"/>
      <c r="AN780" s="410"/>
      <c r="AO780" s="410"/>
      <c r="AP780" s="410"/>
      <c r="AQ780" s="410"/>
      <c r="AR780" s="410"/>
      <c r="AS780" s="410"/>
      <c r="AT780" s="410"/>
      <c r="AU780" s="410"/>
      <c r="AV780" s="410"/>
      <c r="AW780" s="410"/>
      <c r="AX780" s="410"/>
      <c r="AY780" s="410"/>
      <c r="AZ780" s="410"/>
      <c r="BA780" s="410"/>
      <c r="BB780" s="410"/>
      <c r="BC780" s="410"/>
      <c r="BD780" s="410"/>
      <c r="BE780" s="410"/>
      <c r="BF780" s="410"/>
      <c r="BG780" s="410"/>
      <c r="BH780" s="410"/>
      <c r="BI780" s="410"/>
      <c r="BJ780" s="410"/>
      <c r="BK780" s="410"/>
      <c r="BL780" s="410"/>
      <c r="BM780" s="410"/>
      <c r="BN780" s="410"/>
      <c r="BO780" s="410"/>
      <c r="BP780" s="410"/>
      <c r="BQ780" s="410"/>
      <c r="BR780" s="410"/>
      <c r="BS780" s="410"/>
      <c r="BT780" s="410"/>
      <c r="BU780" s="410"/>
      <c r="BV780" s="410"/>
      <c r="BW780" s="410"/>
      <c r="BX780" s="410"/>
      <c r="BY780" s="410"/>
      <c r="BZ780" s="410"/>
      <c r="CA780" s="410"/>
      <c r="CB780" s="410"/>
      <c r="CC780" s="410"/>
      <c r="CD780" s="410"/>
      <c r="CE780" s="410"/>
    </row>
    <row r="781" spans="1:83" ht="12.65" customHeight="1" x14ac:dyDescent="0.3">
      <c r="A781" s="411" t="str">
        <f>RIGHT($C$83,3)&amp;"*"&amp;RIGHT($C$82,4)&amp;"*"&amp;AX$55&amp;"*"&amp;"A"</f>
        <v>081*2020*8310*A</v>
      </c>
      <c r="B781" s="407"/>
      <c r="C781" s="412">
        <f>ROUND(AX60,2)</f>
        <v>0</v>
      </c>
      <c r="D781" s="407">
        <f>ROUND(AX61,0)</f>
        <v>0</v>
      </c>
      <c r="E781" s="407">
        <f>ROUND(AX62,0)</f>
        <v>0</v>
      </c>
      <c r="F781" s="407">
        <f>ROUND(AX63,0)</f>
        <v>0</v>
      </c>
      <c r="G781" s="407">
        <f>ROUND(AX64,0)</f>
        <v>0</v>
      </c>
      <c r="H781" s="407">
        <f>ROUND(AX65,0)</f>
        <v>0</v>
      </c>
      <c r="I781" s="407">
        <f>ROUND(AX66,0)</f>
        <v>0</v>
      </c>
      <c r="J781" s="407">
        <f>ROUND(AX67,0)</f>
        <v>0</v>
      </c>
      <c r="K781" s="407">
        <f>ROUND(AX68,0)</f>
        <v>0</v>
      </c>
      <c r="L781" s="407">
        <f>ROUND(AX69,0)</f>
        <v>0</v>
      </c>
      <c r="M781" s="407">
        <f>ROUND(AX70,0)</f>
        <v>0</v>
      </c>
      <c r="N781" s="407"/>
      <c r="O781" s="407"/>
      <c r="P781" s="407">
        <f>IF(AX76&gt;0,ROUND(AX76,0),0)</f>
        <v>0</v>
      </c>
      <c r="Q781" s="407">
        <f>IF(AX77&gt;0,ROUND(AX77,0),0)</f>
        <v>0</v>
      </c>
      <c r="R781" s="407">
        <f>IF(AX78&gt;0,ROUND(AX78,0),0)</f>
        <v>0</v>
      </c>
      <c r="S781" s="407">
        <f>IF(AX79&gt;0,ROUND(AX79,0),0)</f>
        <v>0</v>
      </c>
      <c r="T781" s="412">
        <f>IF(AX80&gt;0,ROUND(AX80,2),0)</f>
        <v>0</v>
      </c>
      <c r="U781" s="407"/>
      <c r="V781" s="410"/>
      <c r="W781" s="407"/>
      <c r="X781" s="407"/>
      <c r="Y781" s="407"/>
      <c r="Z781" s="410"/>
      <c r="AA781" s="410"/>
      <c r="AB781" s="410"/>
      <c r="AC781" s="410"/>
      <c r="AD781" s="410"/>
      <c r="AE781" s="410"/>
      <c r="AF781" s="410"/>
      <c r="AG781" s="410"/>
      <c r="AH781" s="410"/>
      <c r="AI781" s="410"/>
      <c r="AJ781" s="410"/>
      <c r="AK781" s="410"/>
      <c r="AL781" s="410"/>
      <c r="AM781" s="410"/>
      <c r="AN781" s="410"/>
      <c r="AO781" s="410"/>
      <c r="AP781" s="410"/>
      <c r="AQ781" s="410"/>
      <c r="AR781" s="410"/>
      <c r="AS781" s="410"/>
      <c r="AT781" s="410"/>
      <c r="AU781" s="410"/>
      <c r="AV781" s="410"/>
      <c r="AW781" s="410"/>
      <c r="AX781" s="410"/>
      <c r="AY781" s="410"/>
      <c r="AZ781" s="410"/>
      <c r="BA781" s="410"/>
      <c r="BB781" s="410"/>
      <c r="BC781" s="410"/>
      <c r="BD781" s="410"/>
      <c r="BE781" s="410"/>
      <c r="BF781" s="410"/>
      <c r="BG781" s="410"/>
      <c r="BH781" s="410"/>
      <c r="BI781" s="410"/>
      <c r="BJ781" s="410"/>
      <c r="BK781" s="410"/>
      <c r="BL781" s="410"/>
      <c r="BM781" s="410"/>
      <c r="BN781" s="410"/>
      <c r="BO781" s="410"/>
      <c r="BP781" s="410"/>
      <c r="BQ781" s="410"/>
      <c r="BR781" s="410"/>
      <c r="BS781" s="410"/>
      <c r="BT781" s="410"/>
      <c r="BU781" s="410"/>
      <c r="BV781" s="410"/>
      <c r="BW781" s="410"/>
      <c r="BX781" s="410"/>
      <c r="BY781" s="410"/>
      <c r="BZ781" s="410"/>
      <c r="CA781" s="410"/>
      <c r="CB781" s="410"/>
      <c r="CC781" s="410"/>
      <c r="CD781" s="410"/>
      <c r="CE781" s="410"/>
    </row>
    <row r="782" spans="1:83" ht="12.65" customHeight="1" x14ac:dyDescent="0.3">
      <c r="A782" s="411" t="str">
        <f>RIGHT($C$83,3)&amp;"*"&amp;RIGHT($C$82,4)&amp;"*"&amp;AY$55&amp;"*"&amp;"A"</f>
        <v>081*2020*8320*A</v>
      </c>
      <c r="B782" s="407">
        <f>ROUND(AY59,0)</f>
        <v>322160</v>
      </c>
      <c r="C782" s="412">
        <f>ROUND(AY60,2)</f>
        <v>61.63</v>
      </c>
      <c r="D782" s="407">
        <f>ROUND(AY61,0)</f>
        <v>3115441</v>
      </c>
      <c r="E782" s="407">
        <f>ROUND(AY62,0)</f>
        <v>1224636</v>
      </c>
      <c r="F782" s="407">
        <f>ROUND(AY63,0)</f>
        <v>0</v>
      </c>
      <c r="G782" s="407">
        <f>ROUND(AY64,0)</f>
        <v>1180967</v>
      </c>
      <c r="H782" s="407">
        <f>ROUND(AY65,0)</f>
        <v>42330</v>
      </c>
      <c r="I782" s="407">
        <f>ROUND(AY66,0)</f>
        <v>414813</v>
      </c>
      <c r="J782" s="407">
        <f>ROUND(AY67,0)</f>
        <v>474405</v>
      </c>
      <c r="K782" s="407">
        <f>ROUND(AY68,0)</f>
        <v>49</v>
      </c>
      <c r="L782" s="407">
        <f>ROUND(AY69,0)</f>
        <v>-12868</v>
      </c>
      <c r="M782" s="407">
        <f>ROUND(AY70,0)</f>
        <v>931797</v>
      </c>
      <c r="N782" s="407"/>
      <c r="O782" s="407"/>
      <c r="P782" s="407">
        <f>IF(AY76&gt;0,ROUND(AY76,0),0)</f>
        <v>14179</v>
      </c>
      <c r="Q782" s="407">
        <f>IF(AY77&gt;0,ROUND(AY77,0),0)</f>
        <v>0</v>
      </c>
      <c r="R782" s="407">
        <f>IF(AY78&gt;0,ROUND(AY78,0),0)</f>
        <v>0</v>
      </c>
      <c r="S782" s="407">
        <f>IF(AY79&gt;0,ROUND(AY79,0),0)</f>
        <v>2292</v>
      </c>
      <c r="T782" s="412">
        <f>IF(AY80&gt;0,ROUND(AY80,2),0)</f>
        <v>0</v>
      </c>
      <c r="U782" s="407"/>
      <c r="V782" s="410"/>
      <c r="W782" s="407"/>
      <c r="X782" s="407"/>
      <c r="Y782" s="407"/>
      <c r="Z782" s="410"/>
      <c r="AA782" s="410"/>
      <c r="AB782" s="410"/>
      <c r="AC782" s="410"/>
      <c r="AD782" s="410"/>
      <c r="AE782" s="410"/>
      <c r="AF782" s="410"/>
      <c r="AG782" s="410"/>
      <c r="AH782" s="410"/>
      <c r="AI782" s="410"/>
      <c r="AJ782" s="410"/>
      <c r="AK782" s="410"/>
      <c r="AL782" s="410"/>
      <c r="AM782" s="410"/>
      <c r="AN782" s="410"/>
      <c r="AO782" s="410"/>
      <c r="AP782" s="410"/>
      <c r="AQ782" s="410"/>
      <c r="AR782" s="410"/>
      <c r="AS782" s="410"/>
      <c r="AT782" s="410"/>
      <c r="AU782" s="410"/>
      <c r="AV782" s="410"/>
      <c r="AW782" s="410"/>
      <c r="AX782" s="410"/>
      <c r="AY782" s="410"/>
      <c r="AZ782" s="410"/>
      <c r="BA782" s="410"/>
      <c r="BB782" s="410"/>
      <c r="BC782" s="410"/>
      <c r="BD782" s="410"/>
      <c r="BE782" s="410"/>
      <c r="BF782" s="410"/>
      <c r="BG782" s="410"/>
      <c r="BH782" s="410"/>
      <c r="BI782" s="410"/>
      <c r="BJ782" s="410"/>
      <c r="BK782" s="410"/>
      <c r="BL782" s="410"/>
      <c r="BM782" s="410"/>
      <c r="BN782" s="410"/>
      <c r="BO782" s="410"/>
      <c r="BP782" s="410"/>
      <c r="BQ782" s="410"/>
      <c r="BR782" s="410"/>
      <c r="BS782" s="410"/>
      <c r="BT782" s="410"/>
      <c r="BU782" s="410"/>
      <c r="BV782" s="410"/>
      <c r="BW782" s="410"/>
      <c r="BX782" s="410"/>
      <c r="BY782" s="410"/>
      <c r="BZ782" s="410"/>
      <c r="CA782" s="410"/>
      <c r="CB782" s="410"/>
      <c r="CC782" s="410"/>
      <c r="CD782" s="410"/>
      <c r="CE782" s="410"/>
    </row>
    <row r="783" spans="1:83" ht="12.65" customHeight="1" x14ac:dyDescent="0.3">
      <c r="A783" s="411" t="str">
        <f>RIGHT($C$83,3)&amp;"*"&amp;RIGHT($C$82,4)&amp;"*"&amp;AZ$55&amp;"*"&amp;"A"</f>
        <v>081*2020*8330*A</v>
      </c>
      <c r="B783" s="407">
        <f>ROUND(AZ59,0)</f>
        <v>0</v>
      </c>
      <c r="C783" s="412">
        <f>ROUND(AZ60,2)</f>
        <v>0</v>
      </c>
      <c r="D783" s="407">
        <f>ROUND(AZ61,0)</f>
        <v>0</v>
      </c>
      <c r="E783" s="407">
        <f>ROUND(AZ62,0)</f>
        <v>0</v>
      </c>
      <c r="F783" s="407">
        <f>ROUND(AZ63,0)</f>
        <v>0</v>
      </c>
      <c r="G783" s="407">
        <f>ROUND(AZ64,0)</f>
        <v>0</v>
      </c>
      <c r="H783" s="407">
        <f>ROUND(AZ65,0)</f>
        <v>0</v>
      </c>
      <c r="I783" s="407">
        <f>ROUND(AZ66,0)</f>
        <v>0</v>
      </c>
      <c r="J783" s="407">
        <f>ROUND(AZ67,0)</f>
        <v>0</v>
      </c>
      <c r="K783" s="407">
        <f>ROUND(AZ68,0)</f>
        <v>0</v>
      </c>
      <c r="L783" s="407">
        <f>ROUND(AZ69,0)</f>
        <v>0</v>
      </c>
      <c r="M783" s="407">
        <f>ROUND(AZ70,0)</f>
        <v>0</v>
      </c>
      <c r="N783" s="407"/>
      <c r="O783" s="407"/>
      <c r="P783" s="407">
        <f>IF(AZ76&gt;0,ROUND(AZ76,0),0)</f>
        <v>0</v>
      </c>
      <c r="Q783" s="407">
        <f>IF(AZ77&gt;0,ROUND(AZ77,0),0)</f>
        <v>0</v>
      </c>
      <c r="R783" s="407">
        <f>IF(AZ78&gt;0,ROUND(AZ78,0),0)</f>
        <v>0</v>
      </c>
      <c r="S783" s="407">
        <f>IF(AZ79&gt;0,ROUND(AZ79,0),0)</f>
        <v>0</v>
      </c>
      <c r="T783" s="412">
        <f>IF(AZ80&gt;0,ROUND(AZ80,2),0)</f>
        <v>0</v>
      </c>
      <c r="U783" s="407"/>
      <c r="V783" s="410"/>
      <c r="W783" s="407"/>
      <c r="X783" s="407"/>
      <c r="Y783" s="407"/>
      <c r="Z783" s="410"/>
      <c r="AA783" s="410"/>
      <c r="AB783" s="410"/>
      <c r="AC783" s="410"/>
      <c r="AD783" s="410"/>
      <c r="AE783" s="410"/>
      <c r="AF783" s="410"/>
      <c r="AG783" s="410"/>
      <c r="AH783" s="410"/>
      <c r="AI783" s="410"/>
      <c r="AJ783" s="410"/>
      <c r="AK783" s="410"/>
      <c r="AL783" s="410"/>
      <c r="AM783" s="410"/>
      <c r="AN783" s="410"/>
      <c r="AO783" s="410"/>
      <c r="AP783" s="410"/>
      <c r="AQ783" s="410"/>
      <c r="AR783" s="410"/>
      <c r="AS783" s="410"/>
      <c r="AT783" s="410"/>
      <c r="AU783" s="410"/>
      <c r="AV783" s="410"/>
      <c r="AW783" s="410"/>
      <c r="AX783" s="410"/>
      <c r="AY783" s="410"/>
      <c r="AZ783" s="410"/>
      <c r="BA783" s="410"/>
      <c r="BB783" s="410"/>
      <c r="BC783" s="410"/>
      <c r="BD783" s="410"/>
      <c r="BE783" s="410"/>
      <c r="BF783" s="410"/>
      <c r="BG783" s="410"/>
      <c r="BH783" s="410"/>
      <c r="BI783" s="410"/>
      <c r="BJ783" s="410"/>
      <c r="BK783" s="410"/>
      <c r="BL783" s="410"/>
      <c r="BM783" s="410"/>
      <c r="BN783" s="410"/>
      <c r="BO783" s="410"/>
      <c r="BP783" s="410"/>
      <c r="BQ783" s="410"/>
      <c r="BR783" s="410"/>
      <c r="BS783" s="410"/>
      <c r="BT783" s="410"/>
      <c r="BU783" s="410"/>
      <c r="BV783" s="410"/>
      <c r="BW783" s="410"/>
      <c r="BX783" s="410"/>
      <c r="BY783" s="410"/>
      <c r="BZ783" s="410"/>
      <c r="CA783" s="410"/>
      <c r="CB783" s="410"/>
      <c r="CC783" s="410"/>
      <c r="CD783" s="410"/>
      <c r="CE783" s="410"/>
    </row>
    <row r="784" spans="1:83" ht="12.65" customHeight="1" x14ac:dyDescent="0.3">
      <c r="A784" s="411" t="str">
        <f>RIGHT($C$83,3)&amp;"*"&amp;RIGHT($C$82,4)&amp;"*"&amp;BA$55&amp;"*"&amp;"A"</f>
        <v>081*2020*8350*A</v>
      </c>
      <c r="B784" s="407">
        <f>ROUND(BA59,0)</f>
        <v>0</v>
      </c>
      <c r="C784" s="412">
        <f>ROUND(BA60,2)</f>
        <v>3.03</v>
      </c>
      <c r="D784" s="407">
        <f>ROUND(BA61,0)</f>
        <v>128178</v>
      </c>
      <c r="E784" s="407">
        <f>ROUND(BA62,0)</f>
        <v>58331</v>
      </c>
      <c r="F784" s="407">
        <f>ROUND(BA63,0)</f>
        <v>0</v>
      </c>
      <c r="G784" s="407">
        <f>ROUND(BA64,0)</f>
        <v>5</v>
      </c>
      <c r="H784" s="407">
        <f>ROUND(BA65,0)</f>
        <v>7345</v>
      </c>
      <c r="I784" s="407">
        <f>ROUND(BA66,0)</f>
        <v>213671</v>
      </c>
      <c r="J784" s="407">
        <f>ROUND(BA67,0)</f>
        <v>80932</v>
      </c>
      <c r="K784" s="407">
        <f>ROUND(BA68,0)</f>
        <v>0</v>
      </c>
      <c r="L784" s="407">
        <f>ROUND(BA69,0)</f>
        <v>958</v>
      </c>
      <c r="M784" s="407">
        <f>ROUND(BA70,0)</f>
        <v>0</v>
      </c>
      <c r="N784" s="407"/>
      <c r="O784" s="407"/>
      <c r="P784" s="407">
        <f>IF(BA76&gt;0,ROUND(BA76,0),0)</f>
        <v>2561</v>
      </c>
      <c r="Q784" s="407">
        <f>IF(BA77&gt;0,ROUND(BA77,0),0)</f>
        <v>0</v>
      </c>
      <c r="R784" s="407">
        <f>IF(BA78&gt;0,ROUND(BA78,0),0)</f>
        <v>0</v>
      </c>
      <c r="S784" s="407">
        <f>IF(BA79&gt;0,ROUND(BA79,0),0)</f>
        <v>0</v>
      </c>
      <c r="T784" s="412">
        <f>IF(BA80&gt;0,ROUND(BA80,2),0)</f>
        <v>0</v>
      </c>
      <c r="U784" s="407"/>
      <c r="V784" s="410"/>
      <c r="W784" s="407"/>
      <c r="X784" s="407"/>
      <c r="Y784" s="407"/>
      <c r="Z784" s="410"/>
      <c r="AA784" s="410"/>
      <c r="AB784" s="410"/>
      <c r="AC784" s="410"/>
      <c r="AD784" s="410"/>
      <c r="AE784" s="410"/>
      <c r="AF784" s="410"/>
      <c r="AG784" s="410"/>
      <c r="AH784" s="410"/>
      <c r="AI784" s="410"/>
      <c r="AJ784" s="410"/>
      <c r="AK784" s="410"/>
      <c r="AL784" s="410"/>
      <c r="AM784" s="410"/>
      <c r="AN784" s="410"/>
      <c r="AO784" s="410"/>
      <c r="AP784" s="410"/>
      <c r="AQ784" s="410"/>
      <c r="AR784" s="410"/>
      <c r="AS784" s="410"/>
      <c r="AT784" s="410"/>
      <c r="AU784" s="410"/>
      <c r="AV784" s="410"/>
      <c r="AW784" s="410"/>
      <c r="AX784" s="410"/>
      <c r="AY784" s="410"/>
      <c r="AZ784" s="410"/>
      <c r="BA784" s="410"/>
      <c r="BB784" s="410"/>
      <c r="BC784" s="410"/>
      <c r="BD784" s="410"/>
      <c r="BE784" s="410"/>
      <c r="BF784" s="410"/>
      <c r="BG784" s="410"/>
      <c r="BH784" s="410"/>
      <c r="BI784" s="410"/>
      <c r="BJ784" s="410"/>
      <c r="BK784" s="410"/>
      <c r="BL784" s="410"/>
      <c r="BM784" s="410"/>
      <c r="BN784" s="410"/>
      <c r="BO784" s="410"/>
      <c r="BP784" s="410"/>
      <c r="BQ784" s="410"/>
      <c r="BR784" s="410"/>
      <c r="BS784" s="410"/>
      <c r="BT784" s="410"/>
      <c r="BU784" s="410"/>
      <c r="BV784" s="410"/>
      <c r="BW784" s="410"/>
      <c r="BX784" s="410"/>
      <c r="BY784" s="410"/>
      <c r="BZ784" s="410"/>
      <c r="CA784" s="410"/>
      <c r="CB784" s="410"/>
      <c r="CC784" s="410"/>
      <c r="CD784" s="410"/>
      <c r="CE784" s="410"/>
    </row>
    <row r="785" spans="1:83" ht="12.65" customHeight="1" x14ac:dyDescent="0.3">
      <c r="A785" s="411" t="str">
        <f>RIGHT($C$83,3)&amp;"*"&amp;RIGHT($C$82,4)&amp;"*"&amp;BB$55&amp;"*"&amp;"A"</f>
        <v>081*2020*8360*A</v>
      </c>
      <c r="B785" s="407"/>
      <c r="C785" s="412">
        <f>ROUND(BB60,2)</f>
        <v>16.91</v>
      </c>
      <c r="D785" s="407">
        <f>ROUND(BB61,0)</f>
        <v>1737944</v>
      </c>
      <c r="E785" s="407">
        <f>ROUND(BB62,0)</f>
        <v>403620</v>
      </c>
      <c r="F785" s="407">
        <f>ROUND(BB63,0)</f>
        <v>0</v>
      </c>
      <c r="G785" s="407">
        <f>ROUND(BB64,0)</f>
        <v>1065</v>
      </c>
      <c r="H785" s="407">
        <f>ROUND(BB65,0)</f>
        <v>7875</v>
      </c>
      <c r="I785" s="407">
        <f>ROUND(BB66,0)</f>
        <v>0</v>
      </c>
      <c r="J785" s="407">
        <f>ROUND(BB67,0)</f>
        <v>18084</v>
      </c>
      <c r="K785" s="407">
        <f>ROUND(BB68,0)</f>
        <v>0</v>
      </c>
      <c r="L785" s="407">
        <f>ROUND(BB69,0)</f>
        <v>5146</v>
      </c>
      <c r="M785" s="407">
        <f>ROUND(BB70,0)</f>
        <v>0</v>
      </c>
      <c r="N785" s="407"/>
      <c r="O785" s="407"/>
      <c r="P785" s="407">
        <f>IF(BB76&gt;0,ROUND(BB76,0),0)</f>
        <v>560</v>
      </c>
      <c r="Q785" s="407">
        <f>IF(BB77&gt;0,ROUND(BB77,0),0)</f>
        <v>0</v>
      </c>
      <c r="R785" s="407">
        <f>IF(BB78&gt;0,ROUND(BB78,0),0)</f>
        <v>0</v>
      </c>
      <c r="S785" s="407">
        <f>IF(BB79&gt;0,ROUND(BB79,0),0)</f>
        <v>0</v>
      </c>
      <c r="T785" s="412">
        <f>IF(BB80&gt;0,ROUND(BB80,2),0)</f>
        <v>0</v>
      </c>
      <c r="U785" s="407"/>
      <c r="V785" s="410"/>
      <c r="W785" s="407"/>
      <c r="X785" s="407"/>
      <c r="Y785" s="407"/>
      <c r="Z785" s="410"/>
      <c r="AA785" s="410"/>
      <c r="AB785" s="410"/>
      <c r="AC785" s="410"/>
      <c r="AD785" s="410"/>
      <c r="AE785" s="410"/>
      <c r="AF785" s="410"/>
      <c r="AG785" s="410"/>
      <c r="AH785" s="410"/>
      <c r="AI785" s="410"/>
      <c r="AJ785" s="410"/>
      <c r="AK785" s="410"/>
      <c r="AL785" s="410"/>
      <c r="AM785" s="410"/>
      <c r="AN785" s="410"/>
      <c r="AO785" s="410"/>
      <c r="AP785" s="410"/>
      <c r="AQ785" s="410"/>
      <c r="AR785" s="410"/>
      <c r="AS785" s="410"/>
      <c r="AT785" s="410"/>
      <c r="AU785" s="410"/>
      <c r="AV785" s="410"/>
      <c r="AW785" s="410"/>
      <c r="AX785" s="410"/>
      <c r="AY785" s="410"/>
      <c r="AZ785" s="410"/>
      <c r="BA785" s="410"/>
      <c r="BB785" s="410"/>
      <c r="BC785" s="410"/>
      <c r="BD785" s="410"/>
      <c r="BE785" s="410"/>
      <c r="BF785" s="410"/>
      <c r="BG785" s="410"/>
      <c r="BH785" s="410"/>
      <c r="BI785" s="410"/>
      <c r="BJ785" s="410"/>
      <c r="BK785" s="410"/>
      <c r="BL785" s="410"/>
      <c r="BM785" s="410"/>
      <c r="BN785" s="410"/>
      <c r="BO785" s="410"/>
      <c r="BP785" s="410"/>
      <c r="BQ785" s="410"/>
      <c r="BR785" s="410"/>
      <c r="BS785" s="410"/>
      <c r="BT785" s="410"/>
      <c r="BU785" s="410"/>
      <c r="BV785" s="410"/>
      <c r="BW785" s="410"/>
      <c r="BX785" s="410"/>
      <c r="BY785" s="410"/>
      <c r="BZ785" s="410"/>
      <c r="CA785" s="410"/>
      <c r="CB785" s="410"/>
      <c r="CC785" s="410"/>
      <c r="CD785" s="410"/>
      <c r="CE785" s="410"/>
    </row>
    <row r="786" spans="1:83" ht="12.65" customHeight="1" x14ac:dyDescent="0.3">
      <c r="A786" s="411" t="str">
        <f>RIGHT($C$83,3)&amp;"*"&amp;RIGHT($C$82,4)&amp;"*"&amp;BC$55&amp;"*"&amp;"A"</f>
        <v>081*2020*8370*A</v>
      </c>
      <c r="B786" s="407"/>
      <c r="C786" s="412">
        <f>ROUND(BC60,2)</f>
        <v>17.079999999999998</v>
      </c>
      <c r="D786" s="407">
        <f>ROUND(BC61,0)</f>
        <v>712190</v>
      </c>
      <c r="E786" s="407">
        <f>ROUND(BC62,0)</f>
        <v>329611</v>
      </c>
      <c r="F786" s="407">
        <f>ROUND(BC63,0)</f>
        <v>0</v>
      </c>
      <c r="G786" s="407">
        <f>ROUND(BC64,0)</f>
        <v>23347</v>
      </c>
      <c r="H786" s="407">
        <f>ROUND(BC65,0)</f>
        <v>8201</v>
      </c>
      <c r="I786" s="407">
        <f>ROUND(BC66,0)</f>
        <v>4257</v>
      </c>
      <c r="J786" s="407">
        <f>ROUND(BC67,0)</f>
        <v>46135</v>
      </c>
      <c r="K786" s="407">
        <f>ROUND(BC68,0)</f>
        <v>0</v>
      </c>
      <c r="L786" s="407">
        <f>ROUND(BC69,0)</f>
        <v>279</v>
      </c>
      <c r="M786" s="407">
        <f>ROUND(BC70,0)</f>
        <v>0</v>
      </c>
      <c r="N786" s="407"/>
      <c r="O786" s="407"/>
      <c r="P786" s="407">
        <f>IF(BC76&gt;0,ROUND(BC76,0),0)</f>
        <v>746</v>
      </c>
      <c r="Q786" s="407">
        <f>IF(BC77&gt;0,ROUND(BC77,0),0)</f>
        <v>0</v>
      </c>
      <c r="R786" s="407">
        <f>IF(BC78&gt;0,ROUND(BC78,0),0)</f>
        <v>0</v>
      </c>
      <c r="S786" s="407">
        <f>IF(BC79&gt;0,ROUND(BC79,0),0)</f>
        <v>0</v>
      </c>
      <c r="T786" s="412">
        <f>IF(BC80&gt;0,ROUND(BC80,2),0)</f>
        <v>0</v>
      </c>
      <c r="U786" s="407"/>
      <c r="V786" s="410"/>
      <c r="W786" s="407"/>
      <c r="X786" s="407"/>
      <c r="Y786" s="407"/>
      <c r="Z786" s="410"/>
      <c r="AA786" s="410"/>
      <c r="AB786" s="410"/>
      <c r="AC786" s="410"/>
      <c r="AD786" s="410"/>
      <c r="AE786" s="410"/>
      <c r="AF786" s="410"/>
      <c r="AG786" s="410"/>
      <c r="AH786" s="410"/>
      <c r="AI786" s="410"/>
      <c r="AJ786" s="410"/>
      <c r="AK786" s="410"/>
      <c r="AL786" s="410"/>
      <c r="AM786" s="410"/>
      <c r="AN786" s="410"/>
      <c r="AO786" s="410"/>
      <c r="AP786" s="410"/>
      <c r="AQ786" s="410"/>
      <c r="AR786" s="410"/>
      <c r="AS786" s="410"/>
      <c r="AT786" s="410"/>
      <c r="AU786" s="410"/>
      <c r="AV786" s="410"/>
      <c r="AW786" s="410"/>
      <c r="AX786" s="410"/>
      <c r="AY786" s="410"/>
      <c r="AZ786" s="410"/>
      <c r="BA786" s="410"/>
      <c r="BB786" s="410"/>
      <c r="BC786" s="410"/>
      <c r="BD786" s="410"/>
      <c r="BE786" s="410"/>
      <c r="BF786" s="410"/>
      <c r="BG786" s="410"/>
      <c r="BH786" s="410"/>
      <c r="BI786" s="410"/>
      <c r="BJ786" s="410"/>
      <c r="BK786" s="410"/>
      <c r="BL786" s="410"/>
      <c r="BM786" s="410"/>
      <c r="BN786" s="410"/>
      <c r="BO786" s="410"/>
      <c r="BP786" s="410"/>
      <c r="BQ786" s="410"/>
      <c r="BR786" s="410"/>
      <c r="BS786" s="410"/>
      <c r="BT786" s="410"/>
      <c r="BU786" s="410"/>
      <c r="BV786" s="410"/>
      <c r="BW786" s="410"/>
      <c r="BX786" s="410"/>
      <c r="BY786" s="410"/>
      <c r="BZ786" s="410"/>
      <c r="CA786" s="410"/>
      <c r="CB786" s="410"/>
      <c r="CC786" s="410"/>
      <c r="CD786" s="410"/>
      <c r="CE786" s="410"/>
    </row>
    <row r="787" spans="1:83" ht="12.65" customHeight="1" x14ac:dyDescent="0.3">
      <c r="A787" s="411" t="str">
        <f>RIGHT($C$83,3)&amp;"*"&amp;RIGHT($C$82,4)&amp;"*"&amp;BD$55&amp;"*"&amp;"A"</f>
        <v>081*2020*8420*A</v>
      </c>
      <c r="B787" s="407"/>
      <c r="C787" s="412">
        <f>ROUND(BD60,2)</f>
        <v>23.22</v>
      </c>
      <c r="D787" s="407">
        <f>ROUND(BD61,0)</f>
        <v>1016489</v>
      </c>
      <c r="E787" s="407">
        <f>ROUND(BD62,0)</f>
        <v>427592</v>
      </c>
      <c r="F787" s="407">
        <f>ROUND(BD63,0)</f>
        <v>0</v>
      </c>
      <c r="G787" s="407">
        <f>ROUND(BD64,0)</f>
        <v>131057</v>
      </c>
      <c r="H787" s="407">
        <f>ROUND(BD65,0)</f>
        <v>25978</v>
      </c>
      <c r="I787" s="407">
        <f>ROUND(BD66,0)</f>
        <v>8119</v>
      </c>
      <c r="J787" s="407">
        <f>ROUND(BD67,0)</f>
        <v>284304</v>
      </c>
      <c r="K787" s="407">
        <f>ROUND(BD68,0)</f>
        <v>24</v>
      </c>
      <c r="L787" s="407">
        <f>ROUND(BD69,0)</f>
        <v>3494</v>
      </c>
      <c r="M787" s="407">
        <f>ROUND(BD70,0)</f>
        <v>2291</v>
      </c>
      <c r="N787" s="407"/>
      <c r="O787" s="407"/>
      <c r="P787" s="407">
        <f>IF(BD76&gt;0,ROUND(BD76,0),0)</f>
        <v>10402</v>
      </c>
      <c r="Q787" s="407">
        <f>IF(BD77&gt;0,ROUND(BD77,0),0)</f>
        <v>0</v>
      </c>
      <c r="R787" s="407">
        <f>IF(BD78&gt;0,ROUND(BD78,0),0)</f>
        <v>0</v>
      </c>
      <c r="S787" s="407">
        <f>IF(BD79&gt;0,ROUND(BD79,0),0)</f>
        <v>0</v>
      </c>
      <c r="T787" s="412">
        <f>IF(BD80&gt;0,ROUND(BD80,2),0)</f>
        <v>0</v>
      </c>
      <c r="U787" s="407"/>
      <c r="V787" s="410"/>
      <c r="W787" s="407"/>
      <c r="X787" s="407"/>
      <c r="Y787" s="407"/>
      <c r="Z787" s="410"/>
      <c r="AA787" s="410"/>
      <c r="AB787" s="410"/>
      <c r="AC787" s="410"/>
      <c r="AD787" s="410"/>
      <c r="AE787" s="410"/>
      <c r="AF787" s="410"/>
      <c r="AG787" s="410"/>
      <c r="AH787" s="410"/>
      <c r="AI787" s="410"/>
      <c r="AJ787" s="410"/>
      <c r="AK787" s="410"/>
      <c r="AL787" s="410"/>
      <c r="AM787" s="410"/>
      <c r="AN787" s="410"/>
      <c r="AO787" s="410"/>
      <c r="AP787" s="410"/>
      <c r="AQ787" s="410"/>
      <c r="AR787" s="410"/>
      <c r="AS787" s="410"/>
      <c r="AT787" s="410"/>
      <c r="AU787" s="410"/>
      <c r="AV787" s="410"/>
      <c r="AW787" s="410"/>
      <c r="AX787" s="410"/>
      <c r="AY787" s="410"/>
      <c r="AZ787" s="410"/>
      <c r="BA787" s="410"/>
      <c r="BB787" s="410"/>
      <c r="BC787" s="410"/>
      <c r="BD787" s="410"/>
      <c r="BE787" s="410"/>
      <c r="BF787" s="410"/>
      <c r="BG787" s="410"/>
      <c r="BH787" s="410"/>
      <c r="BI787" s="410"/>
      <c r="BJ787" s="410"/>
      <c r="BK787" s="410"/>
      <c r="BL787" s="410"/>
      <c r="BM787" s="410"/>
      <c r="BN787" s="410"/>
      <c r="BO787" s="410"/>
      <c r="BP787" s="410"/>
      <c r="BQ787" s="410"/>
      <c r="BR787" s="410"/>
      <c r="BS787" s="410"/>
      <c r="BT787" s="410"/>
      <c r="BU787" s="410"/>
      <c r="BV787" s="410"/>
      <c r="BW787" s="410"/>
      <c r="BX787" s="410"/>
      <c r="BY787" s="410"/>
      <c r="BZ787" s="410"/>
      <c r="CA787" s="410"/>
      <c r="CB787" s="410"/>
      <c r="CC787" s="410"/>
      <c r="CD787" s="410"/>
      <c r="CE787" s="410"/>
    </row>
    <row r="788" spans="1:83" ht="12.65" customHeight="1" x14ac:dyDescent="0.3">
      <c r="A788" s="411" t="str">
        <f>RIGHT($C$83,3)&amp;"*"&amp;RIGHT($C$82,4)&amp;"*"&amp;BE$55&amp;"*"&amp;"A"</f>
        <v>081*2020*8430*A</v>
      </c>
      <c r="B788" s="407">
        <f>ROUND(BE59,0)</f>
        <v>662039</v>
      </c>
      <c r="C788" s="412">
        <f>ROUND(BE60,2)</f>
        <v>24.16</v>
      </c>
      <c r="D788" s="407">
        <f>ROUND(BE61,0)</f>
        <v>2281074</v>
      </c>
      <c r="E788" s="407">
        <f>ROUND(BE62,0)</f>
        <v>563624</v>
      </c>
      <c r="F788" s="407">
        <f>ROUND(BE63,0)</f>
        <v>29182</v>
      </c>
      <c r="G788" s="407">
        <f>ROUND(BE64,0)</f>
        <v>44719</v>
      </c>
      <c r="H788" s="407">
        <f>ROUND(BE65,0)</f>
        <v>354434</v>
      </c>
      <c r="I788" s="407">
        <f>ROUND(BE66,0)</f>
        <v>1467721</v>
      </c>
      <c r="J788" s="407">
        <f>ROUND(BE67,0)</f>
        <v>5074469</v>
      </c>
      <c r="K788" s="407">
        <f>ROUND(BE68,0)</f>
        <v>8667</v>
      </c>
      <c r="L788" s="407">
        <f>ROUND(BE69,0)</f>
        <v>87285</v>
      </c>
      <c r="M788" s="407">
        <f>ROUND(BE70,0)</f>
        <v>84812</v>
      </c>
      <c r="N788" s="407"/>
      <c r="O788" s="407"/>
      <c r="P788" s="407">
        <f>IF(BE76&gt;0,ROUND(BE76,0),0)</f>
        <v>169569</v>
      </c>
      <c r="Q788" s="407">
        <f>IF(BE77&gt;0,ROUND(BE77,0),0)</f>
        <v>0</v>
      </c>
      <c r="R788" s="407">
        <f>IF(BE78&gt;0,ROUND(BE78,0),0)</f>
        <v>0</v>
      </c>
      <c r="S788" s="407">
        <f>IF(BE79&gt;0,ROUND(BE79,0),0)</f>
        <v>0</v>
      </c>
      <c r="T788" s="412">
        <f>IF(BE80&gt;0,ROUND(BE80,2),0)</f>
        <v>0</v>
      </c>
      <c r="U788" s="407"/>
      <c r="V788" s="410"/>
      <c r="W788" s="407"/>
      <c r="X788" s="407"/>
      <c r="Y788" s="407"/>
      <c r="Z788" s="410"/>
      <c r="AA788" s="410"/>
      <c r="AB788" s="410"/>
      <c r="AC788" s="410"/>
      <c r="AD788" s="410"/>
      <c r="AE788" s="410"/>
      <c r="AF788" s="410"/>
      <c r="AG788" s="410"/>
      <c r="AH788" s="410"/>
      <c r="AI788" s="410"/>
      <c r="AJ788" s="410"/>
      <c r="AK788" s="410"/>
      <c r="AL788" s="410"/>
      <c r="AM788" s="410"/>
      <c r="AN788" s="410"/>
      <c r="AO788" s="410"/>
      <c r="AP788" s="410"/>
      <c r="AQ788" s="410"/>
      <c r="AR788" s="410"/>
      <c r="AS788" s="410"/>
      <c r="AT788" s="410"/>
      <c r="AU788" s="410"/>
      <c r="AV788" s="410"/>
      <c r="AW788" s="410"/>
      <c r="AX788" s="410"/>
      <c r="AY788" s="410"/>
      <c r="AZ788" s="410"/>
      <c r="BA788" s="410"/>
      <c r="BB788" s="410"/>
      <c r="BC788" s="410"/>
      <c r="BD788" s="410"/>
      <c r="BE788" s="410"/>
      <c r="BF788" s="410"/>
      <c r="BG788" s="410"/>
      <c r="BH788" s="410"/>
      <c r="BI788" s="410"/>
      <c r="BJ788" s="410"/>
      <c r="BK788" s="410"/>
      <c r="BL788" s="410"/>
      <c r="BM788" s="410"/>
      <c r="BN788" s="410"/>
      <c r="BO788" s="410"/>
      <c r="BP788" s="410"/>
      <c r="BQ788" s="410"/>
      <c r="BR788" s="410"/>
      <c r="BS788" s="410"/>
      <c r="BT788" s="410"/>
      <c r="BU788" s="410"/>
      <c r="BV788" s="410"/>
      <c r="BW788" s="410"/>
      <c r="BX788" s="410"/>
      <c r="BY788" s="410"/>
      <c r="BZ788" s="410"/>
      <c r="CA788" s="410"/>
      <c r="CB788" s="410"/>
      <c r="CC788" s="410"/>
      <c r="CD788" s="410"/>
      <c r="CE788" s="410"/>
    </row>
    <row r="789" spans="1:83" ht="12.65" customHeight="1" x14ac:dyDescent="0.3">
      <c r="A789" s="411" t="str">
        <f>RIGHT($C$83,3)&amp;"*"&amp;RIGHT($C$82,4)&amp;"*"&amp;BF$55&amp;"*"&amp;"A"</f>
        <v>081*2020*8460*A</v>
      </c>
      <c r="B789" s="407"/>
      <c r="C789" s="412">
        <f>ROUND(BF60,2)</f>
        <v>74.34</v>
      </c>
      <c r="D789" s="407">
        <f>ROUND(BF61,0)</f>
        <v>3133312</v>
      </c>
      <c r="E789" s="407">
        <f>ROUND(BF62,0)</f>
        <v>1429619</v>
      </c>
      <c r="F789" s="407">
        <f>ROUND(BF63,0)</f>
        <v>0</v>
      </c>
      <c r="G789" s="407">
        <f>ROUND(BF64,0)</f>
        <v>395677</v>
      </c>
      <c r="H789" s="407">
        <f>ROUND(BF65,0)</f>
        <v>29607</v>
      </c>
      <c r="I789" s="407">
        <f>ROUND(BF66,0)</f>
        <v>671545</v>
      </c>
      <c r="J789" s="407">
        <f>ROUND(BF67,0)</f>
        <v>192771</v>
      </c>
      <c r="K789" s="407">
        <f>ROUND(BF68,0)</f>
        <v>8</v>
      </c>
      <c r="L789" s="407">
        <f>ROUND(BF69,0)</f>
        <v>301721</v>
      </c>
      <c r="M789" s="407">
        <f>ROUND(BF70,0)</f>
        <v>17897</v>
      </c>
      <c r="N789" s="407"/>
      <c r="O789" s="407"/>
      <c r="P789" s="407">
        <f>IF(BF76&gt;0,ROUND(BF76,0),0)</f>
        <v>5985</v>
      </c>
      <c r="Q789" s="407">
        <f>IF(BF77&gt;0,ROUND(BF77,0),0)</f>
        <v>0</v>
      </c>
      <c r="R789" s="407">
        <f>IF(BF78&gt;0,ROUND(BF78,0),0)</f>
        <v>0</v>
      </c>
      <c r="S789" s="407">
        <f>IF(BF79&gt;0,ROUND(BF79,0),0)</f>
        <v>106460</v>
      </c>
      <c r="T789" s="412">
        <f>IF(BF80&gt;0,ROUND(BF80,2),0)</f>
        <v>0</v>
      </c>
      <c r="U789" s="407"/>
      <c r="V789" s="410"/>
      <c r="W789" s="407"/>
      <c r="X789" s="407"/>
      <c r="Y789" s="407"/>
      <c r="Z789" s="410"/>
      <c r="AA789" s="410"/>
      <c r="AB789" s="410"/>
      <c r="AC789" s="410"/>
      <c r="AD789" s="410"/>
      <c r="AE789" s="410"/>
      <c r="AF789" s="410"/>
      <c r="AG789" s="410"/>
      <c r="AH789" s="410"/>
      <c r="AI789" s="410"/>
      <c r="AJ789" s="410"/>
      <c r="AK789" s="410"/>
      <c r="AL789" s="410"/>
      <c r="AM789" s="410"/>
      <c r="AN789" s="410"/>
      <c r="AO789" s="410"/>
      <c r="AP789" s="410"/>
      <c r="AQ789" s="410"/>
      <c r="AR789" s="410"/>
      <c r="AS789" s="410"/>
      <c r="AT789" s="410"/>
      <c r="AU789" s="410"/>
      <c r="AV789" s="410"/>
      <c r="AW789" s="410"/>
      <c r="AX789" s="410"/>
      <c r="AY789" s="410"/>
      <c r="AZ789" s="410"/>
      <c r="BA789" s="410"/>
      <c r="BB789" s="410"/>
      <c r="BC789" s="410"/>
      <c r="BD789" s="410"/>
      <c r="BE789" s="410"/>
      <c r="BF789" s="410"/>
      <c r="BG789" s="410"/>
      <c r="BH789" s="410"/>
      <c r="BI789" s="410"/>
      <c r="BJ789" s="410"/>
      <c r="BK789" s="410"/>
      <c r="BL789" s="410"/>
      <c r="BM789" s="410"/>
      <c r="BN789" s="410"/>
      <c r="BO789" s="410"/>
      <c r="BP789" s="410"/>
      <c r="BQ789" s="410"/>
      <c r="BR789" s="410"/>
      <c r="BS789" s="410"/>
      <c r="BT789" s="410"/>
      <c r="BU789" s="410"/>
      <c r="BV789" s="410"/>
      <c r="BW789" s="410"/>
      <c r="BX789" s="410"/>
      <c r="BY789" s="410"/>
      <c r="BZ789" s="410"/>
      <c r="CA789" s="410"/>
      <c r="CB789" s="410"/>
      <c r="CC789" s="410"/>
      <c r="CD789" s="410"/>
      <c r="CE789" s="410"/>
    </row>
    <row r="790" spans="1:83" ht="12.65" customHeight="1" x14ac:dyDescent="0.3">
      <c r="A790" s="411" t="str">
        <f>RIGHT($C$83,3)&amp;"*"&amp;RIGHT($C$82,4)&amp;"*"&amp;BG$55&amp;"*"&amp;"A"</f>
        <v>081*2020*8470*A</v>
      </c>
      <c r="B790" s="407"/>
      <c r="C790" s="412">
        <f>ROUND(BG60,2)</f>
        <v>0</v>
      </c>
      <c r="D790" s="407">
        <f>ROUND(BG61,0)</f>
        <v>0</v>
      </c>
      <c r="E790" s="407">
        <f>ROUND(BG62,0)</f>
        <v>0</v>
      </c>
      <c r="F790" s="407">
        <f>ROUND(BG63,0)</f>
        <v>0</v>
      </c>
      <c r="G790" s="407">
        <f>ROUND(BG64,0)</f>
        <v>0</v>
      </c>
      <c r="H790" s="407">
        <f>ROUND(BG65,0)</f>
        <v>0</v>
      </c>
      <c r="I790" s="407">
        <f>ROUND(BG66,0)</f>
        <v>0</v>
      </c>
      <c r="J790" s="407">
        <f>ROUND(BG67,0)</f>
        <v>0</v>
      </c>
      <c r="K790" s="407">
        <f>ROUND(BG68,0)</f>
        <v>0</v>
      </c>
      <c r="L790" s="407">
        <f>ROUND(BG69,0)</f>
        <v>0</v>
      </c>
      <c r="M790" s="407">
        <f>ROUND(BG70,0)</f>
        <v>0</v>
      </c>
      <c r="N790" s="407"/>
      <c r="O790" s="407"/>
      <c r="P790" s="407">
        <f>IF(BG76&gt;0,ROUND(BG76,0),0)</f>
        <v>240</v>
      </c>
      <c r="Q790" s="407">
        <f>IF(BG77&gt;0,ROUND(BG77,0),0)</f>
        <v>0</v>
      </c>
      <c r="R790" s="407">
        <f>IF(BG78&gt;0,ROUND(BG78,0),0)</f>
        <v>0</v>
      </c>
      <c r="S790" s="407">
        <f>IF(BG79&gt;0,ROUND(BG79,0),0)</f>
        <v>0</v>
      </c>
      <c r="T790" s="412">
        <f>IF(BG80&gt;0,ROUND(BG80,2),0)</f>
        <v>0</v>
      </c>
      <c r="U790" s="407"/>
      <c r="V790" s="410"/>
      <c r="W790" s="407"/>
      <c r="X790" s="407"/>
      <c r="Y790" s="407"/>
      <c r="Z790" s="410"/>
      <c r="AA790" s="410"/>
      <c r="AB790" s="410"/>
      <c r="AC790" s="410"/>
      <c r="AD790" s="410"/>
      <c r="AE790" s="410"/>
      <c r="AF790" s="410"/>
      <c r="AG790" s="410"/>
      <c r="AH790" s="410"/>
      <c r="AI790" s="410"/>
      <c r="AJ790" s="410"/>
      <c r="AK790" s="410"/>
      <c r="AL790" s="410"/>
      <c r="AM790" s="410"/>
      <c r="AN790" s="410"/>
      <c r="AO790" s="410"/>
      <c r="AP790" s="410"/>
      <c r="AQ790" s="410"/>
      <c r="AR790" s="410"/>
      <c r="AS790" s="410"/>
      <c r="AT790" s="410"/>
      <c r="AU790" s="410"/>
      <c r="AV790" s="410"/>
      <c r="AW790" s="410"/>
      <c r="AX790" s="410"/>
      <c r="AY790" s="410"/>
      <c r="AZ790" s="410"/>
      <c r="BA790" s="410"/>
      <c r="BB790" s="410"/>
      <c r="BC790" s="410"/>
      <c r="BD790" s="410"/>
      <c r="BE790" s="410"/>
      <c r="BF790" s="410"/>
      <c r="BG790" s="410"/>
      <c r="BH790" s="410"/>
      <c r="BI790" s="410"/>
      <c r="BJ790" s="410"/>
      <c r="BK790" s="410"/>
      <c r="BL790" s="410"/>
      <c r="BM790" s="410"/>
      <c r="BN790" s="410"/>
      <c r="BO790" s="410"/>
      <c r="BP790" s="410"/>
      <c r="BQ790" s="410"/>
      <c r="BR790" s="410"/>
      <c r="BS790" s="410"/>
      <c r="BT790" s="410"/>
      <c r="BU790" s="410"/>
      <c r="BV790" s="410"/>
      <c r="BW790" s="410"/>
      <c r="BX790" s="410"/>
      <c r="BY790" s="410"/>
      <c r="BZ790" s="410"/>
      <c r="CA790" s="410"/>
      <c r="CB790" s="410"/>
      <c r="CC790" s="410"/>
      <c r="CD790" s="410"/>
      <c r="CE790" s="410"/>
    </row>
    <row r="791" spans="1:83" ht="12.65" customHeight="1" x14ac:dyDescent="0.3">
      <c r="A791" s="411" t="str">
        <f>RIGHT($C$83,3)&amp;"*"&amp;RIGHT($C$82,4)&amp;"*"&amp;BH$55&amp;"*"&amp;"A"</f>
        <v>081*2020*8480*A</v>
      </c>
      <c r="B791" s="407"/>
      <c r="C791" s="412">
        <f>ROUND(BH60,2)</f>
        <v>0</v>
      </c>
      <c r="D791" s="407">
        <f>ROUND(BH61,0)</f>
        <v>0</v>
      </c>
      <c r="E791" s="407">
        <f>ROUND(BH62,0)</f>
        <v>0</v>
      </c>
      <c r="F791" s="407">
        <f>ROUND(BH63,0)</f>
        <v>0</v>
      </c>
      <c r="G791" s="407">
        <f>ROUND(BH64,0)</f>
        <v>0</v>
      </c>
      <c r="H791" s="407">
        <f>ROUND(BH65,0)</f>
        <v>0</v>
      </c>
      <c r="I791" s="407">
        <f>ROUND(BH66,0)</f>
        <v>0</v>
      </c>
      <c r="J791" s="407">
        <f>ROUND(BH67,0)</f>
        <v>0</v>
      </c>
      <c r="K791" s="407">
        <f>ROUND(BH68,0)</f>
        <v>0</v>
      </c>
      <c r="L791" s="407">
        <f>ROUND(BH69,0)</f>
        <v>0</v>
      </c>
      <c r="M791" s="407">
        <f>ROUND(BH70,0)</f>
        <v>0</v>
      </c>
      <c r="N791" s="407"/>
      <c r="O791" s="407"/>
      <c r="P791" s="407">
        <f>IF(BH76&gt;0,ROUND(BH76,0),0)</f>
        <v>0</v>
      </c>
      <c r="Q791" s="407">
        <f>IF(BH77&gt;0,ROUND(BH77,0),0)</f>
        <v>0</v>
      </c>
      <c r="R791" s="407">
        <f>IF(BH78&gt;0,ROUND(BH78,0),0)</f>
        <v>0</v>
      </c>
      <c r="S791" s="407">
        <f>IF(BH79&gt;0,ROUND(BH79,0),0)</f>
        <v>0</v>
      </c>
      <c r="T791" s="412">
        <f>IF(BH80&gt;0,ROUND(BH80,2),0)</f>
        <v>0</v>
      </c>
      <c r="U791" s="407"/>
      <c r="V791" s="410"/>
      <c r="W791" s="407"/>
      <c r="X791" s="407"/>
      <c r="Y791" s="407"/>
      <c r="Z791" s="410"/>
      <c r="AA791" s="410"/>
      <c r="AB791" s="410"/>
      <c r="AC791" s="410"/>
      <c r="AD791" s="410"/>
      <c r="AE791" s="410"/>
      <c r="AF791" s="410"/>
      <c r="AG791" s="410"/>
      <c r="AH791" s="410"/>
      <c r="AI791" s="410"/>
      <c r="AJ791" s="410"/>
      <c r="AK791" s="410"/>
      <c r="AL791" s="410"/>
      <c r="AM791" s="410"/>
      <c r="AN791" s="410"/>
      <c r="AO791" s="410"/>
      <c r="AP791" s="410"/>
      <c r="AQ791" s="410"/>
      <c r="AR791" s="410"/>
      <c r="AS791" s="410"/>
      <c r="AT791" s="410"/>
      <c r="AU791" s="410"/>
      <c r="AV791" s="410"/>
      <c r="AW791" s="410"/>
      <c r="AX791" s="410"/>
      <c r="AY791" s="410"/>
      <c r="AZ791" s="410"/>
      <c r="BA791" s="410"/>
      <c r="BB791" s="410"/>
      <c r="BC791" s="410"/>
      <c r="BD791" s="410"/>
      <c r="BE791" s="410"/>
      <c r="BF791" s="410"/>
      <c r="BG791" s="410"/>
      <c r="BH791" s="410"/>
      <c r="BI791" s="410"/>
      <c r="BJ791" s="410"/>
      <c r="BK791" s="410"/>
      <c r="BL791" s="410"/>
      <c r="BM791" s="410"/>
      <c r="BN791" s="410"/>
      <c r="BO791" s="410"/>
      <c r="BP791" s="410"/>
      <c r="BQ791" s="410"/>
      <c r="BR791" s="410"/>
      <c r="BS791" s="410"/>
      <c r="BT791" s="410"/>
      <c r="BU791" s="410"/>
      <c r="BV791" s="410"/>
      <c r="BW791" s="410"/>
      <c r="BX791" s="410"/>
      <c r="BY791" s="410"/>
      <c r="BZ791" s="410"/>
      <c r="CA791" s="410"/>
      <c r="CB791" s="410"/>
      <c r="CC791" s="410"/>
      <c r="CD791" s="410"/>
      <c r="CE791" s="410"/>
    </row>
    <row r="792" spans="1:83" ht="12.65" customHeight="1" x14ac:dyDescent="0.3">
      <c r="A792" s="411" t="str">
        <f>RIGHT($C$83,3)&amp;"*"&amp;RIGHT($C$82,4)&amp;"*"&amp;BI$55&amp;"*"&amp;"A"</f>
        <v>081*2020*8490*A</v>
      </c>
      <c r="B792" s="407"/>
      <c r="C792" s="412">
        <f>ROUND(BI60,2)</f>
        <v>0</v>
      </c>
      <c r="D792" s="407">
        <f>ROUND(BI61,0)</f>
        <v>0</v>
      </c>
      <c r="E792" s="407">
        <f>ROUND(BI62,0)</f>
        <v>0</v>
      </c>
      <c r="F792" s="407">
        <f>ROUND(BI63,0)</f>
        <v>0</v>
      </c>
      <c r="G792" s="407">
        <f>ROUND(BI64,0)</f>
        <v>0</v>
      </c>
      <c r="H792" s="407">
        <f>ROUND(BI65,0)</f>
        <v>0</v>
      </c>
      <c r="I792" s="407">
        <f>ROUND(BI66,0)</f>
        <v>0</v>
      </c>
      <c r="J792" s="407">
        <f>ROUND(BI67,0)</f>
        <v>0</v>
      </c>
      <c r="K792" s="407">
        <f>ROUND(BI68,0)</f>
        <v>0</v>
      </c>
      <c r="L792" s="407">
        <f>ROUND(BI69,0)</f>
        <v>0</v>
      </c>
      <c r="M792" s="407">
        <f>ROUND(BI70,0)</f>
        <v>0</v>
      </c>
      <c r="N792" s="407"/>
      <c r="O792" s="407"/>
      <c r="P792" s="407">
        <f>IF(BI76&gt;0,ROUND(BI76,0),0)</f>
        <v>0</v>
      </c>
      <c r="Q792" s="407">
        <f>IF(BI77&gt;0,ROUND(BI77,0),0)</f>
        <v>0</v>
      </c>
      <c r="R792" s="407">
        <f>IF(BI78&gt;0,ROUND(BI78,0),0)</f>
        <v>0</v>
      </c>
      <c r="S792" s="407">
        <f>IF(BI79&gt;0,ROUND(BI79,0),0)</f>
        <v>0</v>
      </c>
      <c r="T792" s="412">
        <f>IF(BI80&gt;0,ROUND(BI80,2),0)</f>
        <v>0</v>
      </c>
      <c r="U792" s="407"/>
      <c r="V792" s="410"/>
      <c r="W792" s="407"/>
      <c r="X792" s="407"/>
      <c r="Y792" s="407"/>
      <c r="Z792" s="410"/>
      <c r="AA792" s="410"/>
      <c r="AB792" s="410"/>
      <c r="AC792" s="410"/>
      <c r="AD792" s="410"/>
      <c r="AE792" s="410"/>
      <c r="AF792" s="410"/>
      <c r="AG792" s="410"/>
      <c r="AH792" s="410"/>
      <c r="AI792" s="410"/>
      <c r="AJ792" s="410"/>
      <c r="AK792" s="410"/>
      <c r="AL792" s="410"/>
      <c r="AM792" s="410"/>
      <c r="AN792" s="410"/>
      <c r="AO792" s="410"/>
      <c r="AP792" s="410"/>
      <c r="AQ792" s="410"/>
      <c r="AR792" s="410"/>
      <c r="AS792" s="410"/>
      <c r="AT792" s="410"/>
      <c r="AU792" s="410"/>
      <c r="AV792" s="410"/>
      <c r="AW792" s="410"/>
      <c r="AX792" s="410"/>
      <c r="AY792" s="410"/>
      <c r="AZ792" s="410"/>
      <c r="BA792" s="410"/>
      <c r="BB792" s="410"/>
      <c r="BC792" s="410"/>
      <c r="BD792" s="410"/>
      <c r="BE792" s="410"/>
      <c r="BF792" s="410"/>
      <c r="BG792" s="410"/>
      <c r="BH792" s="410"/>
      <c r="BI792" s="410"/>
      <c r="BJ792" s="410"/>
      <c r="BK792" s="410"/>
      <c r="BL792" s="410"/>
      <c r="BM792" s="410"/>
      <c r="BN792" s="410"/>
      <c r="BO792" s="410"/>
      <c r="BP792" s="410"/>
      <c r="BQ792" s="410"/>
      <c r="BR792" s="410"/>
      <c r="BS792" s="410"/>
      <c r="BT792" s="410"/>
      <c r="BU792" s="410"/>
      <c r="BV792" s="410"/>
      <c r="BW792" s="410"/>
      <c r="BX792" s="410"/>
      <c r="BY792" s="410"/>
      <c r="BZ792" s="410"/>
      <c r="CA792" s="410"/>
      <c r="CB792" s="410"/>
      <c r="CC792" s="410"/>
      <c r="CD792" s="410"/>
      <c r="CE792" s="410"/>
    </row>
    <row r="793" spans="1:83" ht="12.65" customHeight="1" x14ac:dyDescent="0.3">
      <c r="A793" s="411" t="str">
        <f>RIGHT($C$83,3)&amp;"*"&amp;RIGHT($C$82,4)&amp;"*"&amp;BJ$55&amp;"*"&amp;"A"</f>
        <v>081*2020*8510*A</v>
      </c>
      <c r="B793" s="407"/>
      <c r="C793" s="412">
        <f>ROUND(BJ60,2)</f>
        <v>0</v>
      </c>
      <c r="D793" s="407">
        <f>ROUND(BJ61,0)</f>
        <v>0</v>
      </c>
      <c r="E793" s="407">
        <f>ROUND(BJ62,0)</f>
        <v>0</v>
      </c>
      <c r="F793" s="407">
        <f>ROUND(BJ63,0)</f>
        <v>0</v>
      </c>
      <c r="G793" s="407">
        <f>ROUND(BJ64,0)</f>
        <v>0</v>
      </c>
      <c r="H793" s="407">
        <f>ROUND(BJ65,0)</f>
        <v>0</v>
      </c>
      <c r="I793" s="407">
        <f>ROUND(BJ66,0)</f>
        <v>0</v>
      </c>
      <c r="J793" s="407">
        <f>ROUND(BJ67,0)</f>
        <v>0</v>
      </c>
      <c r="K793" s="407">
        <f>ROUND(BJ68,0)</f>
        <v>0</v>
      </c>
      <c r="L793" s="407">
        <f>ROUND(BJ69,0)</f>
        <v>0</v>
      </c>
      <c r="M793" s="407">
        <f>ROUND(BJ70,0)</f>
        <v>0</v>
      </c>
      <c r="N793" s="407"/>
      <c r="O793" s="407"/>
      <c r="P793" s="407">
        <f>IF(BJ76&gt;0,ROUND(BJ76,0),0)</f>
        <v>0</v>
      </c>
      <c r="Q793" s="407">
        <f>IF(BJ77&gt;0,ROUND(BJ77,0),0)</f>
        <v>0</v>
      </c>
      <c r="R793" s="407">
        <f>IF(BJ78&gt;0,ROUND(BJ78,0),0)</f>
        <v>0</v>
      </c>
      <c r="S793" s="407">
        <f>IF(BJ79&gt;0,ROUND(BJ79,0),0)</f>
        <v>0</v>
      </c>
      <c r="T793" s="412">
        <f>IF(BJ80&gt;0,ROUND(BJ80,2),0)</f>
        <v>0</v>
      </c>
      <c r="U793" s="407"/>
      <c r="V793" s="410"/>
      <c r="W793" s="407"/>
      <c r="X793" s="407"/>
      <c r="Y793" s="407"/>
      <c r="Z793" s="410"/>
      <c r="AA793" s="410"/>
      <c r="AB793" s="410"/>
      <c r="AC793" s="410"/>
      <c r="AD793" s="410"/>
      <c r="AE793" s="410"/>
      <c r="AF793" s="410"/>
      <c r="AG793" s="410"/>
      <c r="AH793" s="410"/>
      <c r="AI793" s="410"/>
      <c r="AJ793" s="410"/>
      <c r="AK793" s="410"/>
      <c r="AL793" s="410"/>
      <c r="AM793" s="410"/>
      <c r="AN793" s="410"/>
      <c r="AO793" s="410"/>
      <c r="AP793" s="410"/>
      <c r="AQ793" s="410"/>
      <c r="AR793" s="410"/>
      <c r="AS793" s="410"/>
      <c r="AT793" s="410"/>
      <c r="AU793" s="410"/>
      <c r="AV793" s="410"/>
      <c r="AW793" s="410"/>
      <c r="AX793" s="410"/>
      <c r="AY793" s="410"/>
      <c r="AZ793" s="410"/>
      <c r="BA793" s="410"/>
      <c r="BB793" s="410"/>
      <c r="BC793" s="410"/>
      <c r="BD793" s="410"/>
      <c r="BE793" s="410"/>
      <c r="BF793" s="410"/>
      <c r="BG793" s="410"/>
      <c r="BH793" s="410"/>
      <c r="BI793" s="410"/>
      <c r="BJ793" s="410"/>
      <c r="BK793" s="410"/>
      <c r="BL793" s="410"/>
      <c r="BM793" s="410"/>
      <c r="BN793" s="410"/>
      <c r="BO793" s="410"/>
      <c r="BP793" s="410"/>
      <c r="BQ793" s="410"/>
      <c r="BR793" s="410"/>
      <c r="BS793" s="410"/>
      <c r="BT793" s="410"/>
      <c r="BU793" s="410"/>
      <c r="BV793" s="410"/>
      <c r="BW793" s="410"/>
      <c r="BX793" s="410"/>
      <c r="BY793" s="410"/>
      <c r="BZ793" s="410"/>
      <c r="CA793" s="410"/>
      <c r="CB793" s="410"/>
      <c r="CC793" s="410"/>
      <c r="CD793" s="410"/>
      <c r="CE793" s="410"/>
    </row>
    <row r="794" spans="1:83" ht="12.65" customHeight="1" x14ac:dyDescent="0.3">
      <c r="A794" s="411" t="str">
        <f>RIGHT($C$83,3)&amp;"*"&amp;RIGHT($C$82,4)&amp;"*"&amp;BK$55&amp;"*"&amp;"A"</f>
        <v>081*2020*8530*A</v>
      </c>
      <c r="B794" s="407"/>
      <c r="C794" s="412">
        <f>ROUND(BK60,2)</f>
        <v>0</v>
      </c>
      <c r="D794" s="407">
        <f>ROUND(BK61,0)</f>
        <v>0</v>
      </c>
      <c r="E794" s="407">
        <f>ROUND(BK62,0)</f>
        <v>0</v>
      </c>
      <c r="F794" s="407">
        <f>ROUND(BK63,0)</f>
        <v>0</v>
      </c>
      <c r="G794" s="407">
        <f>ROUND(BK64,0)</f>
        <v>0</v>
      </c>
      <c r="H794" s="407">
        <f>ROUND(BK65,0)</f>
        <v>0</v>
      </c>
      <c r="I794" s="407">
        <f>ROUND(BK66,0)</f>
        <v>0</v>
      </c>
      <c r="J794" s="407">
        <f>ROUND(BK67,0)</f>
        <v>0</v>
      </c>
      <c r="K794" s="407">
        <f>ROUND(BK68,0)</f>
        <v>0</v>
      </c>
      <c r="L794" s="407">
        <f>ROUND(BK69,0)</f>
        <v>0</v>
      </c>
      <c r="M794" s="407">
        <f>ROUND(BK70,0)</f>
        <v>0</v>
      </c>
      <c r="N794" s="407"/>
      <c r="O794" s="407"/>
      <c r="P794" s="407">
        <f>IF(BK76&gt;0,ROUND(BK76,0),0)</f>
        <v>0</v>
      </c>
      <c r="Q794" s="407">
        <f>IF(BK77&gt;0,ROUND(BK77,0),0)</f>
        <v>0</v>
      </c>
      <c r="R794" s="407">
        <f>IF(BK78&gt;0,ROUND(BK78,0),0)</f>
        <v>0</v>
      </c>
      <c r="S794" s="407">
        <f>IF(BK79&gt;0,ROUND(BK79,0),0)</f>
        <v>0</v>
      </c>
      <c r="T794" s="412">
        <f>IF(BK80&gt;0,ROUND(BK80,2),0)</f>
        <v>0</v>
      </c>
      <c r="U794" s="407"/>
      <c r="V794" s="410"/>
      <c r="W794" s="407"/>
      <c r="X794" s="407"/>
      <c r="Y794" s="407"/>
      <c r="Z794" s="410"/>
      <c r="AA794" s="410"/>
      <c r="AB794" s="410"/>
      <c r="AC794" s="410"/>
      <c r="AD794" s="410"/>
      <c r="AE794" s="410"/>
      <c r="AF794" s="410"/>
      <c r="AG794" s="410"/>
      <c r="AH794" s="410"/>
      <c r="AI794" s="410"/>
      <c r="AJ794" s="410"/>
      <c r="AK794" s="410"/>
      <c r="AL794" s="410"/>
      <c r="AM794" s="410"/>
      <c r="AN794" s="410"/>
      <c r="AO794" s="410"/>
      <c r="AP794" s="410"/>
      <c r="AQ794" s="410"/>
      <c r="AR794" s="410"/>
      <c r="AS794" s="410"/>
      <c r="AT794" s="410"/>
      <c r="AU794" s="410"/>
      <c r="AV794" s="410"/>
      <c r="AW794" s="410"/>
      <c r="AX794" s="410"/>
      <c r="AY794" s="410"/>
      <c r="AZ794" s="410"/>
      <c r="BA794" s="410"/>
      <c r="BB794" s="410"/>
      <c r="BC794" s="410"/>
      <c r="BD794" s="410"/>
      <c r="BE794" s="410"/>
      <c r="BF794" s="410"/>
      <c r="BG794" s="410"/>
      <c r="BH794" s="410"/>
      <c r="BI794" s="410"/>
      <c r="BJ794" s="410"/>
      <c r="BK794" s="410"/>
      <c r="BL794" s="410"/>
      <c r="BM794" s="410"/>
      <c r="BN794" s="410"/>
      <c r="BO794" s="410"/>
      <c r="BP794" s="410"/>
      <c r="BQ794" s="410"/>
      <c r="BR794" s="410"/>
      <c r="BS794" s="410"/>
      <c r="BT794" s="410"/>
      <c r="BU794" s="410"/>
      <c r="BV794" s="410"/>
      <c r="BW794" s="410"/>
      <c r="BX794" s="410"/>
      <c r="BY794" s="410"/>
      <c r="BZ794" s="410"/>
      <c r="CA794" s="410"/>
      <c r="CB794" s="410"/>
      <c r="CC794" s="410"/>
      <c r="CD794" s="410"/>
      <c r="CE794" s="410"/>
    </row>
    <row r="795" spans="1:83" ht="12.65" customHeight="1" x14ac:dyDescent="0.3">
      <c r="A795" s="411" t="str">
        <f>RIGHT($C$83,3)&amp;"*"&amp;RIGHT($C$82,4)&amp;"*"&amp;BL$55&amp;"*"&amp;"A"</f>
        <v>081*2020*8560*A</v>
      </c>
      <c r="B795" s="407"/>
      <c r="C795" s="412">
        <f>ROUND(BL60,2)</f>
        <v>44.2</v>
      </c>
      <c r="D795" s="407">
        <f>ROUND(BL61,0)</f>
        <v>2255730</v>
      </c>
      <c r="E795" s="407">
        <f>ROUND(BL62,0)</f>
        <v>876759</v>
      </c>
      <c r="F795" s="407">
        <f>ROUND(BL63,0)</f>
        <v>0</v>
      </c>
      <c r="G795" s="407">
        <f>ROUND(BL64,0)</f>
        <v>18471</v>
      </c>
      <c r="H795" s="407">
        <f>ROUND(BL65,0)</f>
        <v>12405</v>
      </c>
      <c r="I795" s="407">
        <f>ROUND(BL66,0)</f>
        <v>816</v>
      </c>
      <c r="J795" s="407">
        <f>ROUND(BL67,0)</f>
        <v>140113</v>
      </c>
      <c r="K795" s="407">
        <f>ROUND(BL68,0)</f>
        <v>33</v>
      </c>
      <c r="L795" s="407">
        <f>ROUND(BL69,0)</f>
        <v>1484</v>
      </c>
      <c r="M795" s="407">
        <f>ROUND(BL70,0)</f>
        <v>0</v>
      </c>
      <c r="N795" s="407"/>
      <c r="O795" s="407"/>
      <c r="P795" s="407">
        <f>IF(BL76&gt;0,ROUND(BL76,0),0)</f>
        <v>4450</v>
      </c>
      <c r="Q795" s="407">
        <f>IF(BL77&gt;0,ROUND(BL77,0),0)</f>
        <v>0</v>
      </c>
      <c r="R795" s="407">
        <f>IF(BL78&gt;0,ROUND(BL78,0),0)</f>
        <v>0</v>
      </c>
      <c r="S795" s="407">
        <f>IF(BL79&gt;0,ROUND(BL79,0),0)</f>
        <v>0</v>
      </c>
      <c r="T795" s="412">
        <f>IF(BL80&gt;0,ROUND(BL80,2),0)</f>
        <v>0</v>
      </c>
      <c r="U795" s="407"/>
      <c r="V795" s="410"/>
      <c r="W795" s="407"/>
      <c r="X795" s="407"/>
      <c r="Y795" s="407"/>
      <c r="Z795" s="410"/>
      <c r="AA795" s="410"/>
      <c r="AB795" s="410"/>
      <c r="AC795" s="410"/>
      <c r="AD795" s="410"/>
      <c r="AE795" s="410"/>
      <c r="AF795" s="410"/>
      <c r="AG795" s="410"/>
      <c r="AH795" s="410"/>
      <c r="AI795" s="410"/>
      <c r="AJ795" s="410"/>
      <c r="AK795" s="410"/>
      <c r="AL795" s="410"/>
      <c r="AM795" s="410"/>
      <c r="AN795" s="410"/>
      <c r="AO795" s="410"/>
      <c r="AP795" s="410"/>
      <c r="AQ795" s="410"/>
      <c r="AR795" s="410"/>
      <c r="AS795" s="410"/>
      <c r="AT795" s="410"/>
      <c r="AU795" s="410"/>
      <c r="AV795" s="410"/>
      <c r="AW795" s="410"/>
      <c r="AX795" s="410"/>
      <c r="AY795" s="410"/>
      <c r="AZ795" s="410"/>
      <c r="BA795" s="410"/>
      <c r="BB795" s="410"/>
      <c r="BC795" s="410"/>
      <c r="BD795" s="410"/>
      <c r="BE795" s="410"/>
      <c r="BF795" s="410"/>
      <c r="BG795" s="410"/>
      <c r="BH795" s="410"/>
      <c r="BI795" s="410"/>
      <c r="BJ795" s="410"/>
      <c r="BK795" s="410"/>
      <c r="BL795" s="410"/>
      <c r="BM795" s="410"/>
      <c r="BN795" s="410"/>
      <c r="BO795" s="410"/>
      <c r="BP795" s="410"/>
      <c r="BQ795" s="410"/>
      <c r="BR795" s="410"/>
      <c r="BS795" s="410"/>
      <c r="BT795" s="410"/>
      <c r="BU795" s="410"/>
      <c r="BV795" s="410"/>
      <c r="BW795" s="410"/>
      <c r="BX795" s="410"/>
      <c r="BY795" s="410"/>
      <c r="BZ795" s="410"/>
      <c r="CA795" s="410"/>
      <c r="CB795" s="410"/>
      <c r="CC795" s="410"/>
      <c r="CD795" s="410"/>
      <c r="CE795" s="410"/>
    </row>
    <row r="796" spans="1:83" ht="12.65" customHeight="1" x14ac:dyDescent="0.3">
      <c r="A796" s="411" t="str">
        <f>RIGHT($C$83,3)&amp;"*"&amp;RIGHT($C$82,4)&amp;"*"&amp;BM$55&amp;"*"&amp;"A"</f>
        <v>081*2020*8590*A</v>
      </c>
      <c r="B796" s="407"/>
      <c r="C796" s="412">
        <f>ROUND(BM60,2)</f>
        <v>0</v>
      </c>
      <c r="D796" s="407">
        <f>ROUND(BM61,0)</f>
        <v>0</v>
      </c>
      <c r="E796" s="407">
        <f>ROUND(BM62,0)</f>
        <v>0</v>
      </c>
      <c r="F796" s="407">
        <f>ROUND(BM63,0)</f>
        <v>0</v>
      </c>
      <c r="G796" s="407">
        <f>ROUND(BM64,0)</f>
        <v>0</v>
      </c>
      <c r="H796" s="407">
        <f>ROUND(BM65,0)</f>
        <v>0</v>
      </c>
      <c r="I796" s="407">
        <f>ROUND(BM66,0)</f>
        <v>0</v>
      </c>
      <c r="J796" s="407">
        <f>ROUND(BM67,0)</f>
        <v>0</v>
      </c>
      <c r="K796" s="407">
        <f>ROUND(BM68,0)</f>
        <v>0</v>
      </c>
      <c r="L796" s="407">
        <f>ROUND(BM69,0)</f>
        <v>0</v>
      </c>
      <c r="M796" s="407">
        <f>ROUND(BM70,0)</f>
        <v>0</v>
      </c>
      <c r="N796" s="407"/>
      <c r="O796" s="407"/>
      <c r="P796" s="407">
        <f>IF(BM76&gt;0,ROUND(BM76,0),0)</f>
        <v>0</v>
      </c>
      <c r="Q796" s="407">
        <f>IF(BM77&gt;0,ROUND(BM77,0),0)</f>
        <v>0</v>
      </c>
      <c r="R796" s="407">
        <f>IF(BM78&gt;0,ROUND(BM78,0),0)</f>
        <v>0</v>
      </c>
      <c r="S796" s="407">
        <f>IF(BM79&gt;0,ROUND(BM79,0),0)</f>
        <v>0</v>
      </c>
      <c r="T796" s="412">
        <f>IF(BM80&gt;0,ROUND(BM80,2),0)</f>
        <v>0</v>
      </c>
      <c r="U796" s="407"/>
      <c r="V796" s="410"/>
      <c r="W796" s="407"/>
      <c r="X796" s="407"/>
      <c r="Y796" s="407"/>
      <c r="Z796" s="410"/>
      <c r="AA796" s="410"/>
      <c r="AB796" s="410"/>
      <c r="AC796" s="410"/>
      <c r="AD796" s="410"/>
      <c r="AE796" s="410"/>
      <c r="AF796" s="410"/>
      <c r="AG796" s="410"/>
      <c r="AH796" s="410"/>
      <c r="AI796" s="410"/>
      <c r="AJ796" s="410"/>
      <c r="AK796" s="410"/>
      <c r="AL796" s="410"/>
      <c r="AM796" s="410"/>
      <c r="AN796" s="410"/>
      <c r="AO796" s="410"/>
      <c r="AP796" s="410"/>
      <c r="AQ796" s="410"/>
      <c r="AR796" s="410"/>
      <c r="AS796" s="410"/>
      <c r="AT796" s="410"/>
      <c r="AU796" s="410"/>
      <c r="AV796" s="410"/>
      <c r="AW796" s="410"/>
      <c r="AX796" s="410"/>
      <c r="AY796" s="410"/>
      <c r="AZ796" s="410"/>
      <c r="BA796" s="410"/>
      <c r="BB796" s="410"/>
      <c r="BC796" s="410"/>
      <c r="BD796" s="410"/>
      <c r="BE796" s="410"/>
      <c r="BF796" s="410"/>
      <c r="BG796" s="410"/>
      <c r="BH796" s="410"/>
      <c r="BI796" s="410"/>
      <c r="BJ796" s="410"/>
      <c r="BK796" s="410"/>
      <c r="BL796" s="410"/>
      <c r="BM796" s="410"/>
      <c r="BN796" s="410"/>
      <c r="BO796" s="410"/>
      <c r="BP796" s="410"/>
      <c r="BQ796" s="410"/>
      <c r="BR796" s="410"/>
      <c r="BS796" s="410"/>
      <c r="BT796" s="410"/>
      <c r="BU796" s="410"/>
      <c r="BV796" s="410"/>
      <c r="BW796" s="410"/>
      <c r="BX796" s="410"/>
      <c r="BY796" s="410"/>
      <c r="BZ796" s="410"/>
      <c r="CA796" s="410"/>
      <c r="CB796" s="410"/>
      <c r="CC796" s="410"/>
      <c r="CD796" s="410"/>
      <c r="CE796" s="410"/>
    </row>
    <row r="797" spans="1:83" ht="12.65" customHeight="1" x14ac:dyDescent="0.3">
      <c r="A797" s="411" t="str">
        <f>RIGHT($C$83,3)&amp;"*"&amp;RIGHT($C$82,4)&amp;"*"&amp;BN$55&amp;"*"&amp;"A"</f>
        <v>081*2020*8610*A</v>
      </c>
      <c r="B797" s="407"/>
      <c r="C797" s="412">
        <f>ROUND(BN60,2)</f>
        <v>14.86</v>
      </c>
      <c r="D797" s="407">
        <f>ROUND(BN61,0)</f>
        <v>3049858</v>
      </c>
      <c r="E797" s="407">
        <f>ROUND(BN62,0)</f>
        <v>689125</v>
      </c>
      <c r="F797" s="407">
        <f>ROUND(BN63,0)</f>
        <v>4773</v>
      </c>
      <c r="G797" s="407">
        <f>ROUND(BN64,0)</f>
        <v>81976</v>
      </c>
      <c r="H797" s="407">
        <f>ROUND(BN65,0)</f>
        <v>14882</v>
      </c>
      <c r="I797" s="407">
        <f>ROUND(BN66,0)</f>
        <v>124876</v>
      </c>
      <c r="J797" s="407">
        <f>ROUND(BN67,0)</f>
        <v>468657</v>
      </c>
      <c r="K797" s="407">
        <f>ROUND(BN68,0)</f>
        <v>493034</v>
      </c>
      <c r="L797" s="407">
        <f>ROUND(BN69,0)</f>
        <v>431703</v>
      </c>
      <c r="M797" s="407">
        <f>ROUND(BN70,0)</f>
        <v>684790</v>
      </c>
      <c r="N797" s="407"/>
      <c r="O797" s="407"/>
      <c r="P797" s="407">
        <f>IF(BN76&gt;0,ROUND(BN76,0),0)</f>
        <v>11049</v>
      </c>
      <c r="Q797" s="407">
        <f>IF(BN77&gt;0,ROUND(BN77,0),0)</f>
        <v>0</v>
      </c>
      <c r="R797" s="407">
        <f>IF(BN78&gt;0,ROUND(BN78,0),0)</f>
        <v>0</v>
      </c>
      <c r="S797" s="407">
        <f>IF(BN79&gt;0,ROUND(BN79,0),0)</f>
        <v>0</v>
      </c>
      <c r="T797" s="412">
        <f>IF(BN80&gt;0,ROUND(BN80,2),0)</f>
        <v>0</v>
      </c>
      <c r="U797" s="407"/>
      <c r="V797" s="410"/>
      <c r="W797" s="407"/>
      <c r="X797" s="407"/>
      <c r="Y797" s="407"/>
      <c r="Z797" s="410"/>
      <c r="AA797" s="410"/>
      <c r="AB797" s="410"/>
      <c r="AC797" s="410"/>
      <c r="AD797" s="410"/>
      <c r="AE797" s="410"/>
      <c r="AF797" s="410"/>
      <c r="AG797" s="410"/>
      <c r="AH797" s="410"/>
      <c r="AI797" s="410"/>
      <c r="AJ797" s="410"/>
      <c r="AK797" s="410"/>
      <c r="AL797" s="410"/>
      <c r="AM797" s="410"/>
      <c r="AN797" s="410"/>
      <c r="AO797" s="410"/>
      <c r="AP797" s="410"/>
      <c r="AQ797" s="410"/>
      <c r="AR797" s="410"/>
      <c r="AS797" s="410"/>
      <c r="AT797" s="410"/>
      <c r="AU797" s="410"/>
      <c r="AV797" s="410"/>
      <c r="AW797" s="410"/>
      <c r="AX797" s="410"/>
      <c r="AY797" s="410"/>
      <c r="AZ797" s="410"/>
      <c r="BA797" s="410"/>
      <c r="BB797" s="410"/>
      <c r="BC797" s="410"/>
      <c r="BD797" s="410"/>
      <c r="BE797" s="410"/>
      <c r="BF797" s="410"/>
      <c r="BG797" s="410"/>
      <c r="BH797" s="410"/>
      <c r="BI797" s="410"/>
      <c r="BJ797" s="410"/>
      <c r="BK797" s="410"/>
      <c r="BL797" s="410"/>
      <c r="BM797" s="410"/>
      <c r="BN797" s="410"/>
      <c r="BO797" s="410"/>
      <c r="BP797" s="410"/>
      <c r="BQ797" s="410"/>
      <c r="BR797" s="410"/>
      <c r="BS797" s="410"/>
      <c r="BT797" s="410"/>
      <c r="BU797" s="410"/>
      <c r="BV797" s="410"/>
      <c r="BW797" s="410"/>
      <c r="BX797" s="410"/>
      <c r="BY797" s="410"/>
      <c r="BZ797" s="410"/>
      <c r="CA797" s="410"/>
      <c r="CB797" s="410"/>
      <c r="CC797" s="410"/>
      <c r="CD797" s="410"/>
      <c r="CE797" s="410"/>
    </row>
    <row r="798" spans="1:83" ht="12.65" customHeight="1" x14ac:dyDescent="0.3">
      <c r="A798" s="411" t="str">
        <f>RIGHT($C$83,3)&amp;"*"&amp;RIGHT($C$82,4)&amp;"*"&amp;BO$55&amp;"*"&amp;"A"</f>
        <v>081*2020*8620*A</v>
      </c>
      <c r="B798" s="407"/>
      <c r="C798" s="412">
        <f>ROUND(BO60,2)</f>
        <v>0</v>
      </c>
      <c r="D798" s="407">
        <f>ROUND(BO61,0)</f>
        <v>0</v>
      </c>
      <c r="E798" s="407">
        <f>ROUND(BO62,0)</f>
        <v>0</v>
      </c>
      <c r="F798" s="407">
        <f>ROUND(BO63,0)</f>
        <v>0</v>
      </c>
      <c r="G798" s="407">
        <f>ROUND(BO64,0)</f>
        <v>0</v>
      </c>
      <c r="H798" s="407">
        <f>ROUND(BO65,0)</f>
        <v>0</v>
      </c>
      <c r="I798" s="407">
        <f>ROUND(BO66,0)</f>
        <v>0</v>
      </c>
      <c r="J798" s="407">
        <f>ROUND(BO67,0)</f>
        <v>0</v>
      </c>
      <c r="K798" s="407">
        <f>ROUND(BO68,0)</f>
        <v>0</v>
      </c>
      <c r="L798" s="407">
        <f>ROUND(BO69,0)</f>
        <v>0</v>
      </c>
      <c r="M798" s="407">
        <f>ROUND(BO70,0)</f>
        <v>0</v>
      </c>
      <c r="N798" s="407"/>
      <c r="O798" s="407"/>
      <c r="P798" s="407">
        <f>IF(BO76&gt;0,ROUND(BO76,0),0)</f>
        <v>0</v>
      </c>
      <c r="Q798" s="407">
        <f>IF(BO77&gt;0,ROUND(BO77,0),0)</f>
        <v>0</v>
      </c>
      <c r="R798" s="407">
        <f>IF(BO78&gt;0,ROUND(BO78,0),0)</f>
        <v>0</v>
      </c>
      <c r="S798" s="407">
        <f>IF(BO79&gt;0,ROUND(BO79,0),0)</f>
        <v>0</v>
      </c>
      <c r="T798" s="412">
        <f>IF(BO80&gt;0,ROUND(BO80,2),0)</f>
        <v>0</v>
      </c>
      <c r="U798" s="407"/>
      <c r="V798" s="410"/>
      <c r="W798" s="407"/>
      <c r="X798" s="407"/>
      <c r="Y798" s="407"/>
      <c r="Z798" s="410"/>
      <c r="AA798" s="410"/>
      <c r="AB798" s="410"/>
      <c r="AC798" s="410"/>
      <c r="AD798" s="410"/>
      <c r="AE798" s="410"/>
      <c r="AF798" s="410"/>
      <c r="AG798" s="410"/>
      <c r="AH798" s="410"/>
      <c r="AI798" s="410"/>
      <c r="AJ798" s="410"/>
      <c r="AK798" s="410"/>
      <c r="AL798" s="410"/>
      <c r="AM798" s="410"/>
      <c r="AN798" s="410"/>
      <c r="AO798" s="410"/>
      <c r="AP798" s="410"/>
      <c r="AQ798" s="410"/>
      <c r="AR798" s="410"/>
      <c r="AS798" s="410"/>
      <c r="AT798" s="410"/>
      <c r="AU798" s="410"/>
      <c r="AV798" s="410"/>
      <c r="AW798" s="410"/>
      <c r="AX798" s="410"/>
      <c r="AY798" s="410"/>
      <c r="AZ798" s="410"/>
      <c r="BA798" s="410"/>
      <c r="BB798" s="410"/>
      <c r="BC798" s="410"/>
      <c r="BD798" s="410"/>
      <c r="BE798" s="410"/>
      <c r="BF798" s="410"/>
      <c r="BG798" s="410"/>
      <c r="BH798" s="410"/>
      <c r="BI798" s="410"/>
      <c r="BJ798" s="410"/>
      <c r="BK798" s="410"/>
      <c r="BL798" s="410"/>
      <c r="BM798" s="410"/>
      <c r="BN798" s="410"/>
      <c r="BO798" s="410"/>
      <c r="BP798" s="410"/>
      <c r="BQ798" s="410"/>
      <c r="BR798" s="410"/>
      <c r="BS798" s="410"/>
      <c r="BT798" s="410"/>
      <c r="BU798" s="410"/>
      <c r="BV798" s="410"/>
      <c r="BW798" s="410"/>
      <c r="BX798" s="410"/>
      <c r="BY798" s="410"/>
      <c r="BZ798" s="410"/>
      <c r="CA798" s="410"/>
      <c r="CB798" s="410"/>
      <c r="CC798" s="410"/>
      <c r="CD798" s="410"/>
      <c r="CE798" s="410"/>
    </row>
    <row r="799" spans="1:83" ht="12.65" customHeight="1" x14ac:dyDescent="0.3">
      <c r="A799" s="411" t="str">
        <f>RIGHT($C$83,3)&amp;"*"&amp;RIGHT($C$82,4)&amp;"*"&amp;BP$55&amp;"*"&amp;"A"</f>
        <v>081*2020*8630*A</v>
      </c>
      <c r="B799" s="407"/>
      <c r="C799" s="412">
        <f>ROUND(BP60,2)</f>
        <v>0</v>
      </c>
      <c r="D799" s="407">
        <f>ROUND(BP61,0)</f>
        <v>0</v>
      </c>
      <c r="E799" s="407">
        <f>ROUND(BP62,0)</f>
        <v>0</v>
      </c>
      <c r="F799" s="407">
        <f>ROUND(BP63,0)</f>
        <v>0</v>
      </c>
      <c r="G799" s="407">
        <f>ROUND(BP64,0)</f>
        <v>0</v>
      </c>
      <c r="H799" s="407">
        <f>ROUND(BP65,0)</f>
        <v>0</v>
      </c>
      <c r="I799" s="407">
        <f>ROUND(BP66,0)</f>
        <v>0</v>
      </c>
      <c r="J799" s="407">
        <f>ROUND(BP67,0)</f>
        <v>0</v>
      </c>
      <c r="K799" s="407">
        <f>ROUND(BP68,0)</f>
        <v>0</v>
      </c>
      <c r="L799" s="407">
        <f>ROUND(BP69,0)</f>
        <v>0</v>
      </c>
      <c r="M799" s="407">
        <f>ROUND(BP70,0)</f>
        <v>0</v>
      </c>
      <c r="N799" s="407"/>
      <c r="O799" s="407"/>
      <c r="P799" s="407">
        <f>IF(BP76&gt;0,ROUND(BP76,0),0)</f>
        <v>0</v>
      </c>
      <c r="Q799" s="407">
        <f>IF(BP77&gt;0,ROUND(BP77,0),0)</f>
        <v>0</v>
      </c>
      <c r="R799" s="407">
        <f>IF(BP78&gt;0,ROUND(BP78,0),0)</f>
        <v>0</v>
      </c>
      <c r="S799" s="407">
        <f>IF(BP79&gt;0,ROUND(BP79,0),0)</f>
        <v>0</v>
      </c>
      <c r="T799" s="412">
        <f>IF(BP80&gt;0,ROUND(BP80,2),0)</f>
        <v>0</v>
      </c>
      <c r="U799" s="407"/>
      <c r="V799" s="410"/>
      <c r="W799" s="407"/>
      <c r="X799" s="407"/>
      <c r="Y799" s="407"/>
      <c r="Z799" s="410"/>
      <c r="AA799" s="410"/>
      <c r="AB799" s="410"/>
      <c r="AC799" s="410"/>
      <c r="AD799" s="410"/>
      <c r="AE799" s="410"/>
      <c r="AF799" s="410"/>
      <c r="AG799" s="410"/>
      <c r="AH799" s="410"/>
      <c r="AI799" s="410"/>
      <c r="AJ799" s="410"/>
      <c r="AK799" s="410"/>
      <c r="AL799" s="410"/>
      <c r="AM799" s="410"/>
      <c r="AN799" s="410"/>
      <c r="AO799" s="410"/>
      <c r="AP799" s="410"/>
      <c r="AQ799" s="410"/>
      <c r="AR799" s="410"/>
      <c r="AS799" s="410"/>
      <c r="AT799" s="410"/>
      <c r="AU799" s="410"/>
      <c r="AV799" s="410"/>
      <c r="AW799" s="410"/>
      <c r="AX799" s="410"/>
      <c r="AY799" s="410"/>
      <c r="AZ799" s="410"/>
      <c r="BA799" s="410"/>
      <c r="BB799" s="410"/>
      <c r="BC799" s="410"/>
      <c r="BD799" s="410"/>
      <c r="BE799" s="410"/>
      <c r="BF799" s="410"/>
      <c r="BG799" s="410"/>
      <c r="BH799" s="410"/>
      <c r="BI799" s="410"/>
      <c r="BJ799" s="410"/>
      <c r="BK799" s="410"/>
      <c r="BL799" s="410"/>
      <c r="BM799" s="410"/>
      <c r="BN799" s="410"/>
      <c r="BO799" s="410"/>
      <c r="BP799" s="410"/>
      <c r="BQ799" s="410"/>
      <c r="BR799" s="410"/>
      <c r="BS799" s="410"/>
      <c r="BT799" s="410"/>
      <c r="BU799" s="410"/>
      <c r="BV799" s="410"/>
      <c r="BW799" s="410"/>
      <c r="BX799" s="410"/>
      <c r="BY799" s="410"/>
      <c r="BZ799" s="410"/>
      <c r="CA799" s="410"/>
      <c r="CB799" s="410"/>
      <c r="CC799" s="410"/>
      <c r="CD799" s="410"/>
      <c r="CE799" s="410"/>
    </row>
    <row r="800" spans="1:83" ht="12.65" customHeight="1" x14ac:dyDescent="0.3">
      <c r="A800" s="411" t="str">
        <f>RIGHT($C$83,3)&amp;"*"&amp;RIGHT($C$82,4)&amp;"*"&amp;BQ$55&amp;"*"&amp;"A"</f>
        <v>081*2020*8640*A</v>
      </c>
      <c r="B800" s="407"/>
      <c r="C800" s="412">
        <f>ROUND(BQ60,2)</f>
        <v>0</v>
      </c>
      <c r="D800" s="407">
        <f>ROUND(BQ61,0)</f>
        <v>0</v>
      </c>
      <c r="E800" s="407">
        <f>ROUND(BQ62,0)</f>
        <v>0</v>
      </c>
      <c r="F800" s="407">
        <f>ROUND(BQ63,0)</f>
        <v>0</v>
      </c>
      <c r="G800" s="407">
        <f>ROUND(BQ64,0)</f>
        <v>0</v>
      </c>
      <c r="H800" s="407">
        <f>ROUND(BQ65,0)</f>
        <v>0</v>
      </c>
      <c r="I800" s="407">
        <f>ROUND(BQ66,0)</f>
        <v>0</v>
      </c>
      <c r="J800" s="407">
        <f>ROUND(BQ67,0)</f>
        <v>0</v>
      </c>
      <c r="K800" s="407">
        <f>ROUND(BQ68,0)</f>
        <v>0</v>
      </c>
      <c r="L800" s="407">
        <f>ROUND(BQ69,0)</f>
        <v>0</v>
      </c>
      <c r="M800" s="407">
        <f>ROUND(BQ70,0)</f>
        <v>0</v>
      </c>
      <c r="N800" s="407"/>
      <c r="O800" s="407"/>
      <c r="P800" s="407">
        <f>IF(BQ76&gt;0,ROUND(BQ76,0),0)</f>
        <v>0</v>
      </c>
      <c r="Q800" s="407">
        <f>IF(BQ77&gt;0,ROUND(BQ77,0),0)</f>
        <v>0</v>
      </c>
      <c r="R800" s="407">
        <f>IF(BQ78&gt;0,ROUND(BQ78,0),0)</f>
        <v>0</v>
      </c>
      <c r="S800" s="407">
        <f>IF(BQ79&gt;0,ROUND(BQ79,0),0)</f>
        <v>0</v>
      </c>
      <c r="T800" s="412">
        <f>IF(BQ80&gt;0,ROUND(BQ80,2),0)</f>
        <v>0</v>
      </c>
      <c r="U800" s="407"/>
      <c r="V800" s="410"/>
      <c r="W800" s="407"/>
      <c r="X800" s="407"/>
      <c r="Y800" s="407"/>
      <c r="Z800" s="410"/>
      <c r="AA800" s="410"/>
      <c r="AB800" s="410"/>
      <c r="AC800" s="410"/>
      <c r="AD800" s="410"/>
      <c r="AE800" s="410"/>
      <c r="AF800" s="410"/>
      <c r="AG800" s="410"/>
      <c r="AH800" s="410"/>
      <c r="AI800" s="410"/>
      <c r="AJ800" s="410"/>
      <c r="AK800" s="410"/>
      <c r="AL800" s="410"/>
      <c r="AM800" s="410"/>
      <c r="AN800" s="410"/>
      <c r="AO800" s="410"/>
      <c r="AP800" s="410"/>
      <c r="AQ800" s="410"/>
      <c r="AR800" s="410"/>
      <c r="AS800" s="410"/>
      <c r="AT800" s="410"/>
      <c r="AU800" s="410"/>
      <c r="AV800" s="410"/>
      <c r="AW800" s="410"/>
      <c r="AX800" s="410"/>
      <c r="AY800" s="410"/>
      <c r="AZ800" s="410"/>
      <c r="BA800" s="410"/>
      <c r="BB800" s="410"/>
      <c r="BC800" s="410"/>
      <c r="BD800" s="410"/>
      <c r="BE800" s="410"/>
      <c r="BF800" s="410"/>
      <c r="BG800" s="410"/>
      <c r="BH800" s="410"/>
      <c r="BI800" s="410"/>
      <c r="BJ800" s="410"/>
      <c r="BK800" s="410"/>
      <c r="BL800" s="410"/>
      <c r="BM800" s="410"/>
      <c r="BN800" s="410"/>
      <c r="BO800" s="410"/>
      <c r="BP800" s="410"/>
      <c r="BQ800" s="410"/>
      <c r="BR800" s="410"/>
      <c r="BS800" s="410"/>
      <c r="BT800" s="410"/>
      <c r="BU800" s="410"/>
      <c r="BV800" s="410"/>
      <c r="BW800" s="410"/>
      <c r="BX800" s="410"/>
      <c r="BY800" s="410"/>
      <c r="BZ800" s="410"/>
      <c r="CA800" s="410"/>
      <c r="CB800" s="410"/>
      <c r="CC800" s="410"/>
      <c r="CD800" s="410"/>
      <c r="CE800" s="410"/>
    </row>
    <row r="801" spans="1:83" ht="12.65" customHeight="1" x14ac:dyDescent="0.3">
      <c r="A801" s="411" t="str">
        <f>RIGHT($C$83,3)&amp;"*"&amp;RIGHT($C$82,4)&amp;"*"&amp;BR$55&amp;"*"&amp;"A"</f>
        <v>081*2020*8650*A</v>
      </c>
      <c r="B801" s="407"/>
      <c r="C801" s="412">
        <f>ROUND(BR60,2)</f>
        <v>0</v>
      </c>
      <c r="D801" s="407">
        <f>ROUND(BR61,0)</f>
        <v>0</v>
      </c>
      <c r="E801" s="407">
        <f>ROUND(BR62,0)</f>
        <v>0</v>
      </c>
      <c r="F801" s="407">
        <f>ROUND(BR63,0)</f>
        <v>0</v>
      </c>
      <c r="G801" s="407">
        <f>ROUND(BR64,0)</f>
        <v>0</v>
      </c>
      <c r="H801" s="407">
        <f>ROUND(BR65,0)</f>
        <v>0</v>
      </c>
      <c r="I801" s="407">
        <f>ROUND(BR66,0)</f>
        <v>0</v>
      </c>
      <c r="J801" s="407">
        <f>ROUND(BR67,0)</f>
        <v>0</v>
      </c>
      <c r="K801" s="407">
        <f>ROUND(BR68,0)</f>
        <v>0</v>
      </c>
      <c r="L801" s="407">
        <f>ROUND(BR69,0)</f>
        <v>0</v>
      </c>
      <c r="M801" s="407">
        <f>ROUND(BR70,0)</f>
        <v>0</v>
      </c>
      <c r="N801" s="407"/>
      <c r="O801" s="407"/>
      <c r="P801" s="407">
        <f>IF(BR76&gt;0,ROUND(BR76,0),0)</f>
        <v>0</v>
      </c>
      <c r="Q801" s="407">
        <f>IF(BR77&gt;0,ROUND(BR77,0),0)</f>
        <v>0</v>
      </c>
      <c r="R801" s="407">
        <f>IF(BR78&gt;0,ROUND(BR78,0),0)</f>
        <v>0</v>
      </c>
      <c r="S801" s="407">
        <f>IF(BR79&gt;0,ROUND(BR79,0),0)</f>
        <v>0</v>
      </c>
      <c r="T801" s="412">
        <f>IF(BR80&gt;0,ROUND(BR80,2),0)</f>
        <v>0</v>
      </c>
      <c r="U801" s="407"/>
      <c r="V801" s="410"/>
      <c r="W801" s="407"/>
      <c r="X801" s="407"/>
      <c r="Y801" s="407"/>
      <c r="Z801" s="410"/>
      <c r="AA801" s="410"/>
      <c r="AB801" s="410"/>
      <c r="AC801" s="410"/>
      <c r="AD801" s="410"/>
      <c r="AE801" s="410"/>
      <c r="AF801" s="410"/>
      <c r="AG801" s="410"/>
      <c r="AH801" s="410"/>
      <c r="AI801" s="410"/>
      <c r="AJ801" s="410"/>
      <c r="AK801" s="410"/>
      <c r="AL801" s="410"/>
      <c r="AM801" s="410"/>
      <c r="AN801" s="410"/>
      <c r="AO801" s="410"/>
      <c r="AP801" s="410"/>
      <c r="AQ801" s="410"/>
      <c r="AR801" s="410"/>
      <c r="AS801" s="410"/>
      <c r="AT801" s="410"/>
      <c r="AU801" s="410"/>
      <c r="AV801" s="410"/>
      <c r="AW801" s="410"/>
      <c r="AX801" s="410"/>
      <c r="AY801" s="410"/>
      <c r="AZ801" s="410"/>
      <c r="BA801" s="410"/>
      <c r="BB801" s="410"/>
      <c r="BC801" s="410"/>
      <c r="BD801" s="410"/>
      <c r="BE801" s="410"/>
      <c r="BF801" s="410"/>
      <c r="BG801" s="410"/>
      <c r="BH801" s="410"/>
      <c r="BI801" s="410"/>
      <c r="BJ801" s="410"/>
      <c r="BK801" s="410"/>
      <c r="BL801" s="410"/>
      <c r="BM801" s="410"/>
      <c r="BN801" s="410"/>
      <c r="BO801" s="410"/>
      <c r="BP801" s="410"/>
      <c r="BQ801" s="410"/>
      <c r="BR801" s="410"/>
      <c r="BS801" s="410"/>
      <c r="BT801" s="410"/>
      <c r="BU801" s="410"/>
      <c r="BV801" s="410"/>
      <c r="BW801" s="410"/>
      <c r="BX801" s="410"/>
      <c r="BY801" s="410"/>
      <c r="BZ801" s="410"/>
      <c r="CA801" s="410"/>
      <c r="CB801" s="410"/>
      <c r="CC801" s="410"/>
      <c r="CD801" s="410"/>
      <c r="CE801" s="410"/>
    </row>
    <row r="802" spans="1:83" ht="12.65" customHeight="1" x14ac:dyDescent="0.3">
      <c r="A802" s="411" t="str">
        <f>RIGHT($C$83,3)&amp;"*"&amp;RIGHT($C$82,4)&amp;"*"&amp;BS$55&amp;"*"&amp;"A"</f>
        <v>081*2020*8660*A</v>
      </c>
      <c r="B802" s="407"/>
      <c r="C802" s="412">
        <f>ROUND(BS60,2)</f>
        <v>0</v>
      </c>
      <c r="D802" s="407">
        <f>ROUND(BS61,0)</f>
        <v>0</v>
      </c>
      <c r="E802" s="407">
        <f>ROUND(BS62,0)</f>
        <v>0</v>
      </c>
      <c r="F802" s="407">
        <f>ROUND(BS63,0)</f>
        <v>0</v>
      </c>
      <c r="G802" s="407">
        <f>ROUND(BS64,0)</f>
        <v>0</v>
      </c>
      <c r="H802" s="407">
        <f>ROUND(BS65,0)</f>
        <v>0</v>
      </c>
      <c r="I802" s="407">
        <f>ROUND(BS66,0)</f>
        <v>0</v>
      </c>
      <c r="J802" s="407">
        <f>ROUND(BS67,0)</f>
        <v>0</v>
      </c>
      <c r="K802" s="407">
        <f>ROUND(BS68,0)</f>
        <v>0</v>
      </c>
      <c r="L802" s="407">
        <f>ROUND(BS69,0)</f>
        <v>0</v>
      </c>
      <c r="M802" s="407">
        <f>ROUND(BS70,0)</f>
        <v>0</v>
      </c>
      <c r="N802" s="407"/>
      <c r="O802" s="407"/>
      <c r="P802" s="407">
        <f>IF(BS76&gt;0,ROUND(BS76,0),0)</f>
        <v>0</v>
      </c>
      <c r="Q802" s="407">
        <f>IF(BS77&gt;0,ROUND(BS77,0),0)</f>
        <v>0</v>
      </c>
      <c r="R802" s="407">
        <f>IF(BS78&gt;0,ROUND(BS78,0),0)</f>
        <v>0</v>
      </c>
      <c r="S802" s="407">
        <f>IF(BS79&gt;0,ROUND(BS79,0),0)</f>
        <v>0</v>
      </c>
      <c r="T802" s="412">
        <f>IF(BS80&gt;0,ROUND(BS80,2),0)</f>
        <v>0</v>
      </c>
      <c r="U802" s="407"/>
      <c r="V802" s="410"/>
      <c r="W802" s="407"/>
      <c r="X802" s="407"/>
      <c r="Y802" s="407"/>
      <c r="Z802" s="410"/>
      <c r="AA802" s="410"/>
      <c r="AB802" s="410"/>
      <c r="AC802" s="410"/>
      <c r="AD802" s="410"/>
      <c r="AE802" s="410"/>
      <c r="AF802" s="410"/>
      <c r="AG802" s="410"/>
      <c r="AH802" s="410"/>
      <c r="AI802" s="410"/>
      <c r="AJ802" s="410"/>
      <c r="AK802" s="410"/>
      <c r="AL802" s="410"/>
      <c r="AM802" s="410"/>
      <c r="AN802" s="410"/>
      <c r="AO802" s="410"/>
      <c r="AP802" s="410"/>
      <c r="AQ802" s="410"/>
      <c r="AR802" s="410"/>
      <c r="AS802" s="410"/>
      <c r="AT802" s="410"/>
      <c r="AU802" s="410"/>
      <c r="AV802" s="410"/>
      <c r="AW802" s="410"/>
      <c r="AX802" s="410"/>
      <c r="AY802" s="410"/>
      <c r="AZ802" s="410"/>
      <c r="BA802" s="410"/>
      <c r="BB802" s="410"/>
      <c r="BC802" s="410"/>
      <c r="BD802" s="410"/>
      <c r="BE802" s="410"/>
      <c r="BF802" s="410"/>
      <c r="BG802" s="410"/>
      <c r="BH802" s="410"/>
      <c r="BI802" s="410"/>
      <c r="BJ802" s="410"/>
      <c r="BK802" s="410"/>
      <c r="BL802" s="410"/>
      <c r="BM802" s="410"/>
      <c r="BN802" s="410"/>
      <c r="BO802" s="410"/>
      <c r="BP802" s="410"/>
      <c r="BQ802" s="410"/>
      <c r="BR802" s="410"/>
      <c r="BS802" s="410"/>
      <c r="BT802" s="410"/>
      <c r="BU802" s="410"/>
      <c r="BV802" s="410"/>
      <c r="BW802" s="410"/>
      <c r="BX802" s="410"/>
      <c r="BY802" s="410"/>
      <c r="BZ802" s="410"/>
      <c r="CA802" s="410"/>
      <c r="CB802" s="410"/>
      <c r="CC802" s="410"/>
      <c r="CD802" s="410"/>
      <c r="CE802" s="410"/>
    </row>
    <row r="803" spans="1:83" ht="12.65" customHeight="1" x14ac:dyDescent="0.3">
      <c r="A803" s="411" t="str">
        <f>RIGHT($C$83,3)&amp;"*"&amp;RIGHT($C$82,4)&amp;"*"&amp;BT$55&amp;"*"&amp;"A"</f>
        <v>081*2020*8670*A</v>
      </c>
      <c r="B803" s="407"/>
      <c r="C803" s="412">
        <f>ROUND(BT60,2)</f>
        <v>0</v>
      </c>
      <c r="D803" s="407">
        <f>ROUND(BT61,0)</f>
        <v>0</v>
      </c>
      <c r="E803" s="407">
        <f>ROUND(BT62,0)</f>
        <v>0</v>
      </c>
      <c r="F803" s="407">
        <f>ROUND(BT63,0)</f>
        <v>0</v>
      </c>
      <c r="G803" s="407">
        <f>ROUND(BT64,0)</f>
        <v>0</v>
      </c>
      <c r="H803" s="407">
        <f>ROUND(BT65,0)</f>
        <v>0</v>
      </c>
      <c r="I803" s="407">
        <f>ROUND(BT66,0)</f>
        <v>0</v>
      </c>
      <c r="J803" s="407">
        <f>ROUND(BT67,0)</f>
        <v>0</v>
      </c>
      <c r="K803" s="407">
        <f>ROUND(BT68,0)</f>
        <v>0</v>
      </c>
      <c r="L803" s="407">
        <f>ROUND(BT69,0)</f>
        <v>0</v>
      </c>
      <c r="M803" s="407">
        <f>ROUND(BT70,0)</f>
        <v>0</v>
      </c>
      <c r="N803" s="407"/>
      <c r="O803" s="407"/>
      <c r="P803" s="407">
        <f>IF(BT76&gt;0,ROUND(BT76,0),0)</f>
        <v>0</v>
      </c>
      <c r="Q803" s="407">
        <f>IF(BT77&gt;0,ROUND(BT77,0),0)</f>
        <v>0</v>
      </c>
      <c r="R803" s="407">
        <f>IF(BT78&gt;0,ROUND(BT78,0),0)</f>
        <v>0</v>
      </c>
      <c r="S803" s="407">
        <f>IF(BT79&gt;0,ROUND(BT79,0),0)</f>
        <v>0</v>
      </c>
      <c r="T803" s="412">
        <f>IF(BT80&gt;0,ROUND(BT80,2),0)</f>
        <v>0</v>
      </c>
      <c r="U803" s="407"/>
      <c r="V803" s="410"/>
      <c r="W803" s="407"/>
      <c r="X803" s="407"/>
      <c r="Y803" s="407"/>
      <c r="Z803" s="410"/>
      <c r="AA803" s="410"/>
      <c r="AB803" s="410"/>
      <c r="AC803" s="410"/>
      <c r="AD803" s="410"/>
      <c r="AE803" s="410"/>
      <c r="AF803" s="410"/>
      <c r="AG803" s="410"/>
      <c r="AH803" s="410"/>
      <c r="AI803" s="410"/>
      <c r="AJ803" s="410"/>
      <c r="AK803" s="410"/>
      <c r="AL803" s="410"/>
      <c r="AM803" s="410"/>
      <c r="AN803" s="410"/>
      <c r="AO803" s="410"/>
      <c r="AP803" s="410"/>
      <c r="AQ803" s="410"/>
      <c r="AR803" s="410"/>
      <c r="AS803" s="410"/>
      <c r="AT803" s="410"/>
      <c r="AU803" s="410"/>
      <c r="AV803" s="410"/>
      <c r="AW803" s="410"/>
      <c r="AX803" s="410"/>
      <c r="AY803" s="410"/>
      <c r="AZ803" s="410"/>
      <c r="BA803" s="410"/>
      <c r="BB803" s="410"/>
      <c r="BC803" s="410"/>
      <c r="BD803" s="410"/>
      <c r="BE803" s="410"/>
      <c r="BF803" s="410"/>
      <c r="BG803" s="410"/>
      <c r="BH803" s="410"/>
      <c r="BI803" s="410"/>
      <c r="BJ803" s="410"/>
      <c r="BK803" s="410"/>
      <c r="BL803" s="410"/>
      <c r="BM803" s="410"/>
      <c r="BN803" s="410"/>
      <c r="BO803" s="410"/>
      <c r="BP803" s="410"/>
      <c r="BQ803" s="410"/>
      <c r="BR803" s="410"/>
      <c r="BS803" s="410"/>
      <c r="BT803" s="410"/>
      <c r="BU803" s="410"/>
      <c r="BV803" s="410"/>
      <c r="BW803" s="410"/>
      <c r="BX803" s="410"/>
      <c r="BY803" s="410"/>
      <c r="BZ803" s="410"/>
      <c r="CA803" s="410"/>
      <c r="CB803" s="410"/>
      <c r="CC803" s="410"/>
      <c r="CD803" s="410"/>
      <c r="CE803" s="410"/>
    </row>
    <row r="804" spans="1:83" ht="12.65" customHeight="1" x14ac:dyDescent="0.3">
      <c r="A804" s="411" t="str">
        <f>RIGHT($C$83,3)&amp;"*"&amp;RIGHT($C$82,4)&amp;"*"&amp;BU$55&amp;"*"&amp;"A"</f>
        <v>081*2020*8680*A</v>
      </c>
      <c r="B804" s="407"/>
      <c r="C804" s="412">
        <f>ROUND(BU60,2)</f>
        <v>0</v>
      </c>
      <c r="D804" s="407">
        <f>ROUND(BU61,0)</f>
        <v>0</v>
      </c>
      <c r="E804" s="407">
        <f>ROUND(BU62,0)</f>
        <v>0</v>
      </c>
      <c r="F804" s="407">
        <f>ROUND(BU63,0)</f>
        <v>0</v>
      </c>
      <c r="G804" s="407">
        <f>ROUND(BU64,0)</f>
        <v>0</v>
      </c>
      <c r="H804" s="407">
        <f>ROUND(BU65,0)</f>
        <v>0</v>
      </c>
      <c r="I804" s="407">
        <f>ROUND(BU66,0)</f>
        <v>0</v>
      </c>
      <c r="J804" s="407">
        <f>ROUND(BU67,0)</f>
        <v>0</v>
      </c>
      <c r="K804" s="407">
        <f>ROUND(BU68,0)</f>
        <v>0</v>
      </c>
      <c r="L804" s="407">
        <f>ROUND(BU69,0)</f>
        <v>0</v>
      </c>
      <c r="M804" s="407">
        <f>ROUND(BU70,0)</f>
        <v>0</v>
      </c>
      <c r="N804" s="407"/>
      <c r="O804" s="407"/>
      <c r="P804" s="407">
        <f>IF(BU76&gt;0,ROUND(BU76,0),0)</f>
        <v>0</v>
      </c>
      <c r="Q804" s="407">
        <f>IF(BU77&gt;0,ROUND(BU77,0),0)</f>
        <v>0</v>
      </c>
      <c r="R804" s="407">
        <f>IF(BU78&gt;0,ROUND(BU78,0),0)</f>
        <v>0</v>
      </c>
      <c r="S804" s="407">
        <f>IF(BU79&gt;0,ROUND(BU79,0),0)</f>
        <v>0</v>
      </c>
      <c r="T804" s="412">
        <f>IF(BU80&gt;0,ROUND(BU80,2),0)</f>
        <v>0</v>
      </c>
      <c r="U804" s="407"/>
      <c r="V804" s="410"/>
      <c r="W804" s="407"/>
      <c r="X804" s="407"/>
      <c r="Y804" s="407"/>
      <c r="Z804" s="410"/>
      <c r="AA804" s="410"/>
      <c r="AB804" s="410"/>
      <c r="AC804" s="410"/>
      <c r="AD804" s="410"/>
      <c r="AE804" s="410"/>
      <c r="AF804" s="410"/>
      <c r="AG804" s="410"/>
      <c r="AH804" s="410"/>
      <c r="AI804" s="410"/>
      <c r="AJ804" s="410"/>
      <c r="AK804" s="410"/>
      <c r="AL804" s="410"/>
      <c r="AM804" s="410"/>
      <c r="AN804" s="410"/>
      <c r="AO804" s="410"/>
      <c r="AP804" s="410"/>
      <c r="AQ804" s="410"/>
      <c r="AR804" s="410"/>
      <c r="AS804" s="410"/>
      <c r="AT804" s="410"/>
      <c r="AU804" s="410"/>
      <c r="AV804" s="410"/>
      <c r="AW804" s="410"/>
      <c r="AX804" s="410"/>
      <c r="AY804" s="410"/>
      <c r="AZ804" s="410"/>
      <c r="BA804" s="410"/>
      <c r="BB804" s="410"/>
      <c r="BC804" s="410"/>
      <c r="BD804" s="410"/>
      <c r="BE804" s="410"/>
      <c r="BF804" s="410"/>
      <c r="BG804" s="410"/>
      <c r="BH804" s="410"/>
      <c r="BI804" s="410"/>
      <c r="BJ804" s="410"/>
      <c r="BK804" s="410"/>
      <c r="BL804" s="410"/>
      <c r="BM804" s="410"/>
      <c r="BN804" s="410"/>
      <c r="BO804" s="410"/>
      <c r="BP804" s="410"/>
      <c r="BQ804" s="410"/>
      <c r="BR804" s="410"/>
      <c r="BS804" s="410"/>
      <c r="BT804" s="410"/>
      <c r="BU804" s="410"/>
      <c r="BV804" s="410"/>
      <c r="BW804" s="410"/>
      <c r="BX804" s="410"/>
      <c r="BY804" s="410"/>
      <c r="BZ804" s="410"/>
      <c r="CA804" s="410"/>
      <c r="CB804" s="410"/>
      <c r="CC804" s="410"/>
      <c r="CD804" s="410"/>
      <c r="CE804" s="410"/>
    </row>
    <row r="805" spans="1:83" ht="12.65" customHeight="1" x14ac:dyDescent="0.3">
      <c r="A805" s="411" t="str">
        <f>RIGHT($C$83,3)&amp;"*"&amp;RIGHT($C$82,4)&amp;"*"&amp;BV$55&amp;"*"&amp;"A"</f>
        <v>081*2020*8690*A</v>
      </c>
      <c r="B805" s="407"/>
      <c r="C805" s="412">
        <f>ROUND(BV60,2)</f>
        <v>0</v>
      </c>
      <c r="D805" s="407">
        <f>ROUND(BV61,0)</f>
        <v>0</v>
      </c>
      <c r="E805" s="407">
        <f>ROUND(BV62,0)</f>
        <v>0</v>
      </c>
      <c r="F805" s="407">
        <f>ROUND(BV63,0)</f>
        <v>0</v>
      </c>
      <c r="G805" s="407">
        <f>ROUND(BV64,0)</f>
        <v>0</v>
      </c>
      <c r="H805" s="407">
        <f>ROUND(BV65,0)</f>
        <v>0</v>
      </c>
      <c r="I805" s="407">
        <f>ROUND(BV66,0)</f>
        <v>0</v>
      </c>
      <c r="J805" s="407">
        <f>ROUND(BV67,0)</f>
        <v>0</v>
      </c>
      <c r="K805" s="407">
        <f>ROUND(BV68,0)</f>
        <v>0</v>
      </c>
      <c r="L805" s="407">
        <f>ROUND(BV69,0)</f>
        <v>0</v>
      </c>
      <c r="M805" s="407">
        <f>ROUND(BV70,0)</f>
        <v>0</v>
      </c>
      <c r="N805" s="407"/>
      <c r="O805" s="407"/>
      <c r="P805" s="407">
        <f>IF(BV76&gt;0,ROUND(BV76,0),0)</f>
        <v>0</v>
      </c>
      <c r="Q805" s="407">
        <f>IF(BV77&gt;0,ROUND(BV77,0),0)</f>
        <v>0</v>
      </c>
      <c r="R805" s="407">
        <f>IF(BV78&gt;0,ROUND(BV78,0),0)</f>
        <v>0</v>
      </c>
      <c r="S805" s="407">
        <f>IF(BV79&gt;0,ROUND(BV79,0),0)</f>
        <v>0</v>
      </c>
      <c r="T805" s="412">
        <f>IF(BV80&gt;0,ROUND(BV80,2),0)</f>
        <v>0</v>
      </c>
      <c r="U805" s="407"/>
      <c r="V805" s="410"/>
      <c r="W805" s="407"/>
      <c r="X805" s="407"/>
      <c r="Y805" s="407"/>
      <c r="Z805" s="410"/>
      <c r="AA805" s="410"/>
      <c r="AB805" s="410"/>
      <c r="AC805" s="410"/>
      <c r="AD805" s="410"/>
      <c r="AE805" s="410"/>
      <c r="AF805" s="410"/>
      <c r="AG805" s="410"/>
      <c r="AH805" s="410"/>
      <c r="AI805" s="410"/>
      <c r="AJ805" s="410"/>
      <c r="AK805" s="410"/>
      <c r="AL805" s="410"/>
      <c r="AM805" s="410"/>
      <c r="AN805" s="410"/>
      <c r="AO805" s="410"/>
      <c r="AP805" s="410"/>
      <c r="AQ805" s="410"/>
      <c r="AR805" s="410"/>
      <c r="AS805" s="410"/>
      <c r="AT805" s="410"/>
      <c r="AU805" s="410"/>
      <c r="AV805" s="410"/>
      <c r="AW805" s="410"/>
      <c r="AX805" s="410"/>
      <c r="AY805" s="410"/>
      <c r="AZ805" s="410"/>
      <c r="BA805" s="410"/>
      <c r="BB805" s="410"/>
      <c r="BC805" s="410"/>
      <c r="BD805" s="410"/>
      <c r="BE805" s="410"/>
      <c r="BF805" s="410"/>
      <c r="BG805" s="410"/>
      <c r="BH805" s="410"/>
      <c r="BI805" s="410"/>
      <c r="BJ805" s="410"/>
      <c r="BK805" s="410"/>
      <c r="BL805" s="410"/>
      <c r="BM805" s="410"/>
      <c r="BN805" s="410"/>
      <c r="BO805" s="410"/>
      <c r="BP805" s="410"/>
      <c r="BQ805" s="410"/>
      <c r="BR805" s="410"/>
      <c r="BS805" s="410"/>
      <c r="BT805" s="410"/>
      <c r="BU805" s="410"/>
      <c r="BV805" s="410"/>
      <c r="BW805" s="410"/>
      <c r="BX805" s="410"/>
      <c r="BY805" s="410"/>
      <c r="BZ805" s="410"/>
      <c r="CA805" s="410"/>
      <c r="CB805" s="410"/>
      <c r="CC805" s="410"/>
      <c r="CD805" s="410"/>
      <c r="CE805" s="410"/>
    </row>
    <row r="806" spans="1:83" ht="12.65" customHeight="1" x14ac:dyDescent="0.3">
      <c r="A806" s="411" t="str">
        <f>RIGHT($C$83,3)&amp;"*"&amp;RIGHT($C$82,4)&amp;"*"&amp;BW$55&amp;"*"&amp;"A"</f>
        <v>081*2020*8700*A</v>
      </c>
      <c r="B806" s="407"/>
      <c r="C806" s="412">
        <f>ROUND(BW60,2)</f>
        <v>0.55000000000000004</v>
      </c>
      <c r="D806" s="407">
        <f>ROUND(BW61,0)</f>
        <v>170681</v>
      </c>
      <c r="E806" s="407">
        <f>ROUND(BW62,0)</f>
        <v>17956</v>
      </c>
      <c r="F806" s="407">
        <f>ROUND(BW63,0)</f>
        <v>836446</v>
      </c>
      <c r="G806" s="407">
        <f>ROUND(BW64,0)</f>
        <v>57112</v>
      </c>
      <c r="H806" s="407">
        <f>ROUND(BW65,0)</f>
        <v>6263</v>
      </c>
      <c r="I806" s="407">
        <f>ROUND(BW66,0)</f>
        <v>170873</v>
      </c>
      <c r="J806" s="407">
        <f>ROUND(BW67,0)</f>
        <v>62204</v>
      </c>
      <c r="K806" s="407">
        <f>ROUND(BW68,0)</f>
        <v>49</v>
      </c>
      <c r="L806" s="407">
        <f>ROUND(BW69,0)</f>
        <v>876</v>
      </c>
      <c r="M806" s="407">
        <f>ROUND(BW70,0)</f>
        <v>0</v>
      </c>
      <c r="N806" s="407"/>
      <c r="O806" s="407"/>
      <c r="P806" s="407">
        <f>IF(BW76&gt;0,ROUND(BW76,0),0)</f>
        <v>1920</v>
      </c>
      <c r="Q806" s="407">
        <f>IF(BW77&gt;0,ROUND(BW77,0),0)</f>
        <v>0</v>
      </c>
      <c r="R806" s="407">
        <f>IF(BW78&gt;0,ROUND(BW78,0),0)</f>
        <v>0</v>
      </c>
      <c r="S806" s="407">
        <f>IF(BW79&gt;0,ROUND(BW79,0),0)</f>
        <v>0</v>
      </c>
      <c r="T806" s="412">
        <f>IF(BW80&gt;0,ROUND(BW80,2),0)</f>
        <v>0</v>
      </c>
      <c r="U806" s="407"/>
      <c r="V806" s="410"/>
      <c r="W806" s="407"/>
      <c r="X806" s="407"/>
      <c r="Y806" s="407"/>
      <c r="Z806" s="410"/>
      <c r="AA806" s="410"/>
      <c r="AB806" s="410"/>
      <c r="AC806" s="410"/>
      <c r="AD806" s="410"/>
      <c r="AE806" s="410"/>
      <c r="AF806" s="410"/>
      <c r="AG806" s="410"/>
      <c r="AH806" s="410"/>
      <c r="AI806" s="410"/>
      <c r="AJ806" s="410"/>
      <c r="AK806" s="410"/>
      <c r="AL806" s="410"/>
      <c r="AM806" s="410"/>
      <c r="AN806" s="410"/>
      <c r="AO806" s="410"/>
      <c r="AP806" s="410"/>
      <c r="AQ806" s="410"/>
      <c r="AR806" s="410"/>
      <c r="AS806" s="410"/>
      <c r="AT806" s="410"/>
      <c r="AU806" s="410"/>
      <c r="AV806" s="410"/>
      <c r="AW806" s="410"/>
      <c r="AX806" s="410"/>
      <c r="AY806" s="410"/>
      <c r="AZ806" s="410"/>
      <c r="BA806" s="410"/>
      <c r="BB806" s="410"/>
      <c r="BC806" s="410"/>
      <c r="BD806" s="410"/>
      <c r="BE806" s="410"/>
      <c r="BF806" s="410"/>
      <c r="BG806" s="410"/>
      <c r="BH806" s="410"/>
      <c r="BI806" s="410"/>
      <c r="BJ806" s="410"/>
      <c r="BK806" s="410"/>
      <c r="BL806" s="410"/>
      <c r="BM806" s="410"/>
      <c r="BN806" s="410"/>
      <c r="BO806" s="410"/>
      <c r="BP806" s="410"/>
      <c r="BQ806" s="410"/>
      <c r="BR806" s="410"/>
      <c r="BS806" s="410"/>
      <c r="BT806" s="410"/>
      <c r="BU806" s="410"/>
      <c r="BV806" s="410"/>
      <c r="BW806" s="410"/>
      <c r="BX806" s="410"/>
      <c r="BY806" s="410"/>
      <c r="BZ806" s="410"/>
      <c r="CA806" s="410"/>
      <c r="CB806" s="410"/>
      <c r="CC806" s="410"/>
      <c r="CD806" s="410"/>
      <c r="CE806" s="410"/>
    </row>
    <row r="807" spans="1:83" ht="12.65" customHeight="1" x14ac:dyDescent="0.3">
      <c r="A807" s="411" t="str">
        <f>RIGHT($C$83,3)&amp;"*"&amp;RIGHT($C$82,4)&amp;"*"&amp;BX$55&amp;"*"&amp;"A"</f>
        <v>081*2020*8710*A</v>
      </c>
      <c r="B807" s="407"/>
      <c r="C807" s="412">
        <f>ROUND(BX60,2)</f>
        <v>28.11</v>
      </c>
      <c r="D807" s="407">
        <f>ROUND(BX61,0)</f>
        <v>2863514</v>
      </c>
      <c r="E807" s="407">
        <f>ROUND(BX62,0)</f>
        <v>665930</v>
      </c>
      <c r="F807" s="407">
        <f>ROUND(BX63,0)</f>
        <v>0</v>
      </c>
      <c r="G807" s="407">
        <f>ROUND(BX64,0)</f>
        <v>6823</v>
      </c>
      <c r="H807" s="407">
        <f>ROUND(BX65,0)</f>
        <v>22525</v>
      </c>
      <c r="I807" s="407">
        <f>ROUND(BX66,0)</f>
        <v>119103</v>
      </c>
      <c r="J807" s="407">
        <f>ROUND(BX67,0)</f>
        <v>48906</v>
      </c>
      <c r="K807" s="407">
        <f>ROUND(BX68,0)</f>
        <v>0</v>
      </c>
      <c r="L807" s="407">
        <f>ROUND(BX69,0)</f>
        <v>11246</v>
      </c>
      <c r="M807" s="407">
        <f>ROUND(BX70,0)</f>
        <v>0</v>
      </c>
      <c r="N807" s="407"/>
      <c r="O807" s="407"/>
      <c r="P807" s="407">
        <f>IF(BX76&gt;0,ROUND(BX76,0),0)</f>
        <v>621</v>
      </c>
      <c r="Q807" s="407">
        <f>IF(BX77&gt;0,ROUND(BX77,0),0)</f>
        <v>0</v>
      </c>
      <c r="R807" s="407">
        <f>IF(BX78&gt;0,ROUND(BX78,0),0)</f>
        <v>0</v>
      </c>
      <c r="S807" s="407">
        <f>IF(BX79&gt;0,ROUND(BX79,0),0)</f>
        <v>0</v>
      </c>
      <c r="T807" s="412">
        <f>IF(BX80&gt;0,ROUND(BX80,2),0)</f>
        <v>0</v>
      </c>
      <c r="U807" s="407"/>
      <c r="V807" s="410"/>
      <c r="W807" s="407"/>
      <c r="X807" s="407"/>
      <c r="Y807" s="407"/>
      <c r="Z807" s="410"/>
      <c r="AA807" s="410"/>
      <c r="AB807" s="410"/>
      <c r="AC807" s="410"/>
      <c r="AD807" s="410"/>
      <c r="AE807" s="410"/>
      <c r="AF807" s="410"/>
      <c r="AG807" s="410"/>
      <c r="AH807" s="410"/>
      <c r="AI807" s="410"/>
      <c r="AJ807" s="410"/>
      <c r="AK807" s="410"/>
      <c r="AL807" s="410"/>
      <c r="AM807" s="410"/>
      <c r="AN807" s="410"/>
      <c r="AO807" s="410"/>
      <c r="AP807" s="410"/>
      <c r="AQ807" s="410"/>
      <c r="AR807" s="410"/>
      <c r="AS807" s="410"/>
      <c r="AT807" s="410"/>
      <c r="AU807" s="410"/>
      <c r="AV807" s="410"/>
      <c r="AW807" s="410"/>
      <c r="AX807" s="410"/>
      <c r="AY807" s="410"/>
      <c r="AZ807" s="410"/>
      <c r="BA807" s="410"/>
      <c r="BB807" s="410"/>
      <c r="BC807" s="410"/>
      <c r="BD807" s="410"/>
      <c r="BE807" s="410"/>
      <c r="BF807" s="410"/>
      <c r="BG807" s="410"/>
      <c r="BH807" s="410"/>
      <c r="BI807" s="410"/>
      <c r="BJ807" s="410"/>
      <c r="BK807" s="410"/>
      <c r="BL807" s="410"/>
      <c r="BM807" s="410"/>
      <c r="BN807" s="410"/>
      <c r="BO807" s="410"/>
      <c r="BP807" s="410"/>
      <c r="BQ807" s="410"/>
      <c r="BR807" s="410"/>
      <c r="BS807" s="410"/>
      <c r="BT807" s="410"/>
      <c r="BU807" s="410"/>
      <c r="BV807" s="410"/>
      <c r="BW807" s="410"/>
      <c r="BX807" s="410"/>
      <c r="BY807" s="410"/>
      <c r="BZ807" s="410"/>
      <c r="CA807" s="410"/>
      <c r="CB807" s="410"/>
      <c r="CC807" s="410"/>
      <c r="CD807" s="410"/>
      <c r="CE807" s="410"/>
    </row>
    <row r="808" spans="1:83" ht="12.65" customHeight="1" x14ac:dyDescent="0.3">
      <c r="A808" s="411" t="str">
        <f>RIGHT($C$83,3)&amp;"*"&amp;RIGHT($C$82,4)&amp;"*"&amp;BY$55&amp;"*"&amp;"A"</f>
        <v>081*2020*8720*A</v>
      </c>
      <c r="B808" s="407"/>
      <c r="C808" s="412">
        <f>ROUND(BY60,2)</f>
        <v>18.079999999999998</v>
      </c>
      <c r="D808" s="407">
        <f>ROUND(BY61,0)</f>
        <v>2786407</v>
      </c>
      <c r="E808" s="407">
        <f>ROUND(BY62,0)</f>
        <v>496964</v>
      </c>
      <c r="F808" s="407">
        <f>ROUND(BY63,0)</f>
        <v>0</v>
      </c>
      <c r="G808" s="407">
        <f>ROUND(BY64,0)</f>
        <v>24591</v>
      </c>
      <c r="H808" s="407">
        <f>ROUND(BY65,0)</f>
        <v>7585</v>
      </c>
      <c r="I808" s="407">
        <f>ROUND(BY66,0)</f>
        <v>71686</v>
      </c>
      <c r="J808" s="407">
        <f>ROUND(BY67,0)</f>
        <v>161702</v>
      </c>
      <c r="K808" s="407">
        <f>ROUND(BY68,0)</f>
        <v>0</v>
      </c>
      <c r="L808" s="407">
        <f>ROUND(BY69,0)</f>
        <v>28461</v>
      </c>
      <c r="M808" s="407">
        <f>ROUND(BY70,0)</f>
        <v>8354</v>
      </c>
      <c r="N808" s="407"/>
      <c r="O808" s="407"/>
      <c r="P808" s="407">
        <f>IF(BY76&gt;0,ROUND(BY76,0),0)</f>
        <v>2284</v>
      </c>
      <c r="Q808" s="407">
        <f>IF(BY77&gt;0,ROUND(BY77,0),0)</f>
        <v>0</v>
      </c>
      <c r="R808" s="407">
        <f>IF(BY78&gt;0,ROUND(BY78,0),0)</f>
        <v>0</v>
      </c>
      <c r="S808" s="407">
        <f>IF(BY79&gt;0,ROUND(BY79,0),0)</f>
        <v>0</v>
      </c>
      <c r="T808" s="412">
        <f>IF(BY80&gt;0,ROUND(BY80,2),0)</f>
        <v>4.1900000000000004</v>
      </c>
      <c r="U808" s="407"/>
      <c r="V808" s="410"/>
      <c r="W808" s="407"/>
      <c r="X808" s="407"/>
      <c r="Y808" s="407"/>
      <c r="Z808" s="410"/>
      <c r="AA808" s="410"/>
      <c r="AB808" s="410"/>
      <c r="AC808" s="410"/>
      <c r="AD808" s="410"/>
      <c r="AE808" s="410"/>
      <c r="AF808" s="410"/>
      <c r="AG808" s="410"/>
      <c r="AH808" s="410"/>
      <c r="AI808" s="410"/>
      <c r="AJ808" s="410"/>
      <c r="AK808" s="410"/>
      <c r="AL808" s="410"/>
      <c r="AM808" s="410"/>
      <c r="AN808" s="410"/>
      <c r="AO808" s="410"/>
      <c r="AP808" s="410"/>
      <c r="AQ808" s="410"/>
      <c r="AR808" s="410"/>
      <c r="AS808" s="410"/>
      <c r="AT808" s="410"/>
      <c r="AU808" s="410"/>
      <c r="AV808" s="410"/>
      <c r="AW808" s="410"/>
      <c r="AX808" s="410"/>
      <c r="AY808" s="410"/>
      <c r="AZ808" s="410"/>
      <c r="BA808" s="410"/>
      <c r="BB808" s="410"/>
      <c r="BC808" s="410"/>
      <c r="BD808" s="410"/>
      <c r="BE808" s="410"/>
      <c r="BF808" s="410"/>
      <c r="BG808" s="410"/>
      <c r="BH808" s="410"/>
      <c r="BI808" s="410"/>
      <c r="BJ808" s="410"/>
      <c r="BK808" s="410"/>
      <c r="BL808" s="410"/>
      <c r="BM808" s="410"/>
      <c r="BN808" s="410"/>
      <c r="BO808" s="410"/>
      <c r="BP808" s="410"/>
      <c r="BQ808" s="410"/>
      <c r="BR808" s="410"/>
      <c r="BS808" s="410"/>
      <c r="BT808" s="410"/>
      <c r="BU808" s="410"/>
      <c r="BV808" s="410"/>
      <c r="BW808" s="410"/>
      <c r="BX808" s="410"/>
      <c r="BY808" s="410"/>
      <c r="BZ808" s="410"/>
      <c r="CA808" s="410"/>
      <c r="CB808" s="410"/>
      <c r="CC808" s="410"/>
      <c r="CD808" s="410"/>
      <c r="CE808" s="410"/>
    </row>
    <row r="809" spans="1:83" ht="12.65" customHeight="1" x14ac:dyDescent="0.3">
      <c r="A809" s="411" t="str">
        <f>RIGHT($C$83,3)&amp;"*"&amp;RIGHT($C$82,4)&amp;"*"&amp;BZ$55&amp;"*"&amp;"A"</f>
        <v>081*2020*8730*A</v>
      </c>
      <c r="B809" s="407"/>
      <c r="C809" s="412">
        <f>ROUND(BZ60,2)</f>
        <v>6.22</v>
      </c>
      <c r="D809" s="407">
        <f>ROUND(BZ61,0)</f>
        <v>601781</v>
      </c>
      <c r="E809" s="407">
        <f>ROUND(BZ62,0)</f>
        <v>125461</v>
      </c>
      <c r="F809" s="407">
        <f>ROUND(BZ63,0)</f>
        <v>0</v>
      </c>
      <c r="G809" s="407">
        <f>ROUND(BZ64,0)</f>
        <v>6068</v>
      </c>
      <c r="H809" s="407">
        <f>ROUND(BZ65,0)</f>
        <v>0</v>
      </c>
      <c r="I809" s="407">
        <f>ROUND(BZ66,0)</f>
        <v>171</v>
      </c>
      <c r="J809" s="407">
        <f>ROUND(BZ67,0)</f>
        <v>0</v>
      </c>
      <c r="K809" s="407">
        <f>ROUND(BZ68,0)</f>
        <v>0</v>
      </c>
      <c r="L809" s="407">
        <f>ROUND(BZ69,0)</f>
        <v>-159</v>
      </c>
      <c r="M809" s="407">
        <f>ROUND(BZ70,0)</f>
        <v>562</v>
      </c>
      <c r="N809" s="407"/>
      <c r="O809" s="407"/>
      <c r="P809" s="407">
        <f>IF(BZ76&gt;0,ROUND(BZ76,0),0)</f>
        <v>201</v>
      </c>
      <c r="Q809" s="407">
        <f>IF(BZ77&gt;0,ROUND(BZ77,0),0)</f>
        <v>0</v>
      </c>
      <c r="R809" s="407">
        <f>IF(BZ78&gt;0,ROUND(BZ78,0),0)</f>
        <v>0</v>
      </c>
      <c r="S809" s="407">
        <f>IF(BZ79&gt;0,ROUND(BZ79,0),0)</f>
        <v>0</v>
      </c>
      <c r="T809" s="412">
        <f>IF(BZ80&gt;0,ROUND(BZ80,2),0)</f>
        <v>0.76</v>
      </c>
      <c r="U809" s="407"/>
      <c r="V809" s="410"/>
      <c r="W809" s="407"/>
      <c r="X809" s="407"/>
      <c r="Y809" s="407"/>
      <c r="Z809" s="410"/>
      <c r="AA809" s="410"/>
      <c r="AB809" s="410"/>
      <c r="AC809" s="410"/>
      <c r="AD809" s="410"/>
      <c r="AE809" s="410"/>
      <c r="AF809" s="410"/>
      <c r="AG809" s="410"/>
      <c r="AH809" s="410"/>
      <c r="AI809" s="410"/>
      <c r="AJ809" s="410"/>
      <c r="AK809" s="410"/>
      <c r="AL809" s="410"/>
      <c r="AM809" s="410"/>
      <c r="AN809" s="410"/>
      <c r="AO809" s="410"/>
      <c r="AP809" s="410"/>
      <c r="AQ809" s="410"/>
      <c r="AR809" s="410"/>
      <c r="AS809" s="410"/>
      <c r="AT809" s="410"/>
      <c r="AU809" s="410"/>
      <c r="AV809" s="410"/>
      <c r="AW809" s="410"/>
      <c r="AX809" s="410"/>
      <c r="AY809" s="410"/>
      <c r="AZ809" s="410"/>
      <c r="BA809" s="410"/>
      <c r="BB809" s="410"/>
      <c r="BC809" s="410"/>
      <c r="BD809" s="410"/>
      <c r="BE809" s="410"/>
      <c r="BF809" s="410"/>
      <c r="BG809" s="410"/>
      <c r="BH809" s="410"/>
      <c r="BI809" s="410"/>
      <c r="BJ809" s="410"/>
      <c r="BK809" s="410"/>
      <c r="BL809" s="410"/>
      <c r="BM809" s="410"/>
      <c r="BN809" s="410"/>
      <c r="BO809" s="410"/>
      <c r="BP809" s="410"/>
      <c r="BQ809" s="410"/>
      <c r="BR809" s="410"/>
      <c r="BS809" s="410"/>
      <c r="BT809" s="410"/>
      <c r="BU809" s="410"/>
      <c r="BV809" s="410"/>
      <c r="BW809" s="410"/>
      <c r="BX809" s="410"/>
      <c r="BY809" s="410"/>
      <c r="BZ809" s="410"/>
      <c r="CA809" s="410"/>
      <c r="CB809" s="410"/>
      <c r="CC809" s="410"/>
      <c r="CD809" s="410"/>
      <c r="CE809" s="410"/>
    </row>
    <row r="810" spans="1:83" ht="12.65" customHeight="1" x14ac:dyDescent="0.3">
      <c r="A810" s="411" t="str">
        <f>RIGHT($C$83,3)&amp;"*"&amp;RIGHT($C$82,4)&amp;"*"&amp;CA$55&amp;"*"&amp;"A"</f>
        <v>081*2020*8740*A</v>
      </c>
      <c r="B810" s="407"/>
      <c r="C810" s="412">
        <f>ROUND(CA60,2)</f>
        <v>0</v>
      </c>
      <c r="D810" s="407">
        <f>ROUND(CA61,0)</f>
        <v>0</v>
      </c>
      <c r="E810" s="407">
        <f>ROUND(CA62,0)</f>
        <v>0</v>
      </c>
      <c r="F810" s="407">
        <f>ROUND(CA63,0)</f>
        <v>0</v>
      </c>
      <c r="G810" s="407">
        <f>ROUND(CA64,0)</f>
        <v>0</v>
      </c>
      <c r="H810" s="407">
        <f>ROUND(CA65,0)</f>
        <v>0</v>
      </c>
      <c r="I810" s="407">
        <f>ROUND(CA66,0)</f>
        <v>0</v>
      </c>
      <c r="J810" s="407">
        <f>ROUND(CA67,0)</f>
        <v>0</v>
      </c>
      <c r="K810" s="407">
        <f>ROUND(CA68,0)</f>
        <v>0</v>
      </c>
      <c r="L810" s="407">
        <f>ROUND(CA69,0)</f>
        <v>0</v>
      </c>
      <c r="M810" s="407">
        <f>ROUND(CA70,0)</f>
        <v>0</v>
      </c>
      <c r="N810" s="407"/>
      <c r="O810" s="407"/>
      <c r="P810" s="407">
        <f>IF(CA76&gt;0,ROUND(CA76,0),0)</f>
        <v>0</v>
      </c>
      <c r="Q810" s="407">
        <f>IF(CA77&gt;0,ROUND(CA77,0),0)</f>
        <v>0</v>
      </c>
      <c r="R810" s="407">
        <f>IF(CA78&gt;0,ROUND(CA78,0),0)</f>
        <v>0</v>
      </c>
      <c r="S810" s="407">
        <f>IF(CA79&gt;0,ROUND(CA79,0),0)</f>
        <v>0</v>
      </c>
      <c r="T810" s="412">
        <f>IF(CA80&gt;0,ROUND(CA80,2),0)</f>
        <v>0</v>
      </c>
      <c r="U810" s="407"/>
      <c r="V810" s="410"/>
      <c r="W810" s="407"/>
      <c r="X810" s="407"/>
      <c r="Y810" s="407"/>
      <c r="Z810" s="410"/>
      <c r="AA810" s="410"/>
      <c r="AB810" s="410"/>
      <c r="AC810" s="410"/>
      <c r="AD810" s="410"/>
      <c r="AE810" s="410"/>
      <c r="AF810" s="410"/>
      <c r="AG810" s="410"/>
      <c r="AH810" s="410"/>
      <c r="AI810" s="410"/>
      <c r="AJ810" s="410"/>
      <c r="AK810" s="410"/>
      <c r="AL810" s="410"/>
      <c r="AM810" s="410"/>
      <c r="AN810" s="410"/>
      <c r="AO810" s="410"/>
      <c r="AP810" s="410"/>
      <c r="AQ810" s="410"/>
      <c r="AR810" s="410"/>
      <c r="AS810" s="410"/>
      <c r="AT810" s="410"/>
      <c r="AU810" s="410"/>
      <c r="AV810" s="410"/>
      <c r="AW810" s="410"/>
      <c r="AX810" s="410"/>
      <c r="AY810" s="410"/>
      <c r="AZ810" s="410"/>
      <c r="BA810" s="410"/>
      <c r="BB810" s="410"/>
      <c r="BC810" s="410"/>
      <c r="BD810" s="410"/>
      <c r="BE810" s="410"/>
      <c r="BF810" s="410"/>
      <c r="BG810" s="410"/>
      <c r="BH810" s="410"/>
      <c r="BI810" s="410"/>
      <c r="BJ810" s="410"/>
      <c r="BK810" s="410"/>
      <c r="BL810" s="410"/>
      <c r="BM810" s="410"/>
      <c r="BN810" s="410"/>
      <c r="BO810" s="410"/>
      <c r="BP810" s="410"/>
      <c r="BQ810" s="410"/>
      <c r="BR810" s="410"/>
      <c r="BS810" s="410"/>
      <c r="BT810" s="410"/>
      <c r="BU810" s="410"/>
      <c r="BV810" s="410"/>
      <c r="BW810" s="410"/>
      <c r="BX810" s="410"/>
      <c r="BY810" s="410"/>
      <c r="BZ810" s="410"/>
      <c r="CA810" s="410"/>
      <c r="CB810" s="410"/>
      <c r="CC810" s="410"/>
      <c r="CD810" s="410"/>
      <c r="CE810" s="410"/>
    </row>
    <row r="811" spans="1:83" ht="12.65" customHeight="1" x14ac:dyDescent="0.3">
      <c r="A811" s="411" t="str">
        <f>RIGHT($C$83,3)&amp;"*"&amp;RIGHT($C$82,4)&amp;"*"&amp;CB$55&amp;"*"&amp;"A"</f>
        <v>081*2020*8770*A</v>
      </c>
      <c r="B811" s="407"/>
      <c r="C811" s="412">
        <f>ROUND(CB60,2)</f>
        <v>0</v>
      </c>
      <c r="D811" s="407">
        <f>ROUND(CB61,0)</f>
        <v>0</v>
      </c>
      <c r="E811" s="407">
        <f>ROUND(CB62,0)</f>
        <v>0</v>
      </c>
      <c r="F811" s="407">
        <f>ROUND(CB63,0)</f>
        <v>0</v>
      </c>
      <c r="G811" s="407">
        <f>ROUND(CB64,0)</f>
        <v>0</v>
      </c>
      <c r="H811" s="407">
        <f>ROUND(CB65,0)</f>
        <v>0</v>
      </c>
      <c r="I811" s="407">
        <f>ROUND(CB66,0)</f>
        <v>0</v>
      </c>
      <c r="J811" s="407">
        <f>ROUND(CB67,0)</f>
        <v>0</v>
      </c>
      <c r="K811" s="407">
        <f>ROUND(CB68,0)</f>
        <v>0</v>
      </c>
      <c r="L811" s="407">
        <f>ROUND(CB69,0)</f>
        <v>0</v>
      </c>
      <c r="M811" s="407">
        <f>ROUND(CB70,0)</f>
        <v>0</v>
      </c>
      <c r="N811" s="407"/>
      <c r="O811" s="407"/>
      <c r="P811" s="407">
        <f>IF(CB76&gt;0,ROUND(CB76,0),0)</f>
        <v>0</v>
      </c>
      <c r="Q811" s="407">
        <f>IF(CB77&gt;0,ROUND(CB77,0),0)</f>
        <v>0</v>
      </c>
      <c r="R811" s="407">
        <f>IF(CB78&gt;0,ROUND(CB78,0),0)</f>
        <v>0</v>
      </c>
      <c r="S811" s="407">
        <f>IF(CB79&gt;0,ROUND(CB79,0),0)</f>
        <v>0</v>
      </c>
      <c r="T811" s="412">
        <f>IF(CB80&gt;0,ROUND(CB80,2),0)</f>
        <v>0</v>
      </c>
      <c r="U811" s="407"/>
      <c r="V811" s="410"/>
      <c r="W811" s="407"/>
      <c r="X811" s="407"/>
      <c r="Y811" s="407"/>
      <c r="Z811" s="410"/>
      <c r="AA811" s="410"/>
      <c r="AB811" s="410"/>
      <c r="AC811" s="410"/>
      <c r="AD811" s="410"/>
      <c r="AE811" s="410"/>
      <c r="AF811" s="410"/>
      <c r="AG811" s="410"/>
      <c r="AH811" s="410"/>
      <c r="AI811" s="410"/>
      <c r="AJ811" s="410"/>
      <c r="AK811" s="410"/>
      <c r="AL811" s="410"/>
      <c r="AM811" s="410"/>
      <c r="AN811" s="410"/>
      <c r="AO811" s="410"/>
      <c r="AP811" s="410"/>
      <c r="AQ811" s="410"/>
      <c r="AR811" s="410"/>
      <c r="AS811" s="410"/>
      <c r="AT811" s="410"/>
      <c r="AU811" s="410"/>
      <c r="AV811" s="410"/>
      <c r="AW811" s="410"/>
      <c r="AX811" s="410"/>
      <c r="AY811" s="410"/>
      <c r="AZ811" s="410"/>
      <c r="BA811" s="410"/>
      <c r="BB811" s="410"/>
      <c r="BC811" s="410"/>
      <c r="BD811" s="410"/>
      <c r="BE811" s="410"/>
      <c r="BF811" s="410"/>
      <c r="BG811" s="410"/>
      <c r="BH811" s="410"/>
      <c r="BI811" s="410"/>
      <c r="BJ811" s="410"/>
      <c r="BK811" s="410"/>
      <c r="BL811" s="410"/>
      <c r="BM811" s="410"/>
      <c r="BN811" s="410"/>
      <c r="BO811" s="410"/>
      <c r="BP811" s="410"/>
      <c r="BQ811" s="410"/>
      <c r="BR811" s="410"/>
      <c r="BS811" s="410"/>
      <c r="BT811" s="410"/>
      <c r="BU811" s="410"/>
      <c r="BV811" s="410"/>
      <c r="BW811" s="410"/>
      <c r="BX811" s="410"/>
      <c r="BY811" s="410"/>
      <c r="BZ811" s="410"/>
      <c r="CA811" s="410"/>
      <c r="CB811" s="410"/>
      <c r="CC811" s="410"/>
      <c r="CD811" s="410"/>
      <c r="CE811" s="410"/>
    </row>
    <row r="812" spans="1:83" ht="12.65" customHeight="1" x14ac:dyDescent="0.3">
      <c r="A812" s="411" t="str">
        <f>RIGHT($C$83,3)&amp;"*"&amp;RIGHT($C$82,4)&amp;"*"&amp;CC$55&amp;"*"&amp;"A"</f>
        <v>081*2020*8790*A</v>
      </c>
      <c r="B812" s="407"/>
      <c r="C812" s="412">
        <f>ROUND(CC60,2)</f>
        <v>443.04</v>
      </c>
      <c r="D812" s="407">
        <f>ROUND(CC61,0)</f>
        <v>39493077</v>
      </c>
      <c r="E812" s="407">
        <f>ROUND(CC62,0)</f>
        <v>9728829</v>
      </c>
      <c r="F812" s="407">
        <f>ROUND(CC63,0)</f>
        <v>10330076</v>
      </c>
      <c r="G812" s="407">
        <f>ROUND(CC64,0)</f>
        <v>477958</v>
      </c>
      <c r="H812" s="407">
        <f>ROUND(CC65,0)</f>
        <v>47913</v>
      </c>
      <c r="I812" s="407">
        <f>ROUND(CC66,0)</f>
        <v>64309655</v>
      </c>
      <c r="J812" s="407">
        <f>ROUND(CC67,0)</f>
        <v>6389352</v>
      </c>
      <c r="K812" s="407">
        <f>ROUND(CC68,0)</f>
        <v>1617705</v>
      </c>
      <c r="L812" s="407">
        <f>ROUND(CC69,0)</f>
        <v>21869417</v>
      </c>
      <c r="M812" s="407">
        <f>ROUND(CC70,0)</f>
        <v>12574193</v>
      </c>
      <c r="N812" s="407"/>
      <c r="O812" s="407"/>
      <c r="P812" s="407">
        <f>IF(CC76&gt;0,ROUND(CC76,0),0)</f>
        <v>65270</v>
      </c>
      <c r="Q812" s="407">
        <f>IF(CC77&gt;0,ROUND(CC77,0),0)</f>
        <v>0</v>
      </c>
      <c r="R812" s="407">
        <f>IF(CC78&gt;0,ROUND(CC78,0),0)</f>
        <v>0</v>
      </c>
      <c r="S812" s="407">
        <f>IF(CC79&gt;0,ROUND(CC79,0),0)</f>
        <v>0</v>
      </c>
      <c r="T812" s="412">
        <f>IF(CC80&gt;0,ROUND(CC80,2),0)</f>
        <v>6.55</v>
      </c>
      <c r="U812" s="407"/>
      <c r="V812" s="410"/>
      <c r="W812" s="407"/>
      <c r="X812" s="407"/>
      <c r="Y812" s="407"/>
      <c r="Z812" s="410"/>
      <c r="AA812" s="410"/>
      <c r="AB812" s="410"/>
      <c r="AC812" s="410"/>
      <c r="AD812" s="410"/>
      <c r="AE812" s="410"/>
      <c r="AF812" s="410"/>
      <c r="AG812" s="410"/>
      <c r="AH812" s="410"/>
      <c r="AI812" s="410"/>
      <c r="AJ812" s="410"/>
      <c r="AK812" s="410"/>
      <c r="AL812" s="410"/>
      <c r="AM812" s="410"/>
      <c r="AN812" s="410"/>
      <c r="AO812" s="410"/>
      <c r="AP812" s="410"/>
      <c r="AQ812" s="410"/>
      <c r="AR812" s="410"/>
      <c r="AS812" s="410"/>
      <c r="AT812" s="410"/>
      <c r="AU812" s="410"/>
      <c r="AV812" s="410"/>
      <c r="AW812" s="410"/>
      <c r="AX812" s="410"/>
      <c r="AY812" s="410"/>
      <c r="AZ812" s="410"/>
      <c r="BA812" s="410"/>
      <c r="BB812" s="410"/>
      <c r="BC812" s="410"/>
      <c r="BD812" s="410"/>
      <c r="BE812" s="410"/>
      <c r="BF812" s="410"/>
      <c r="BG812" s="410"/>
      <c r="BH812" s="410"/>
      <c r="BI812" s="410"/>
      <c r="BJ812" s="410"/>
      <c r="BK812" s="410"/>
      <c r="BL812" s="410"/>
      <c r="BM812" s="410"/>
      <c r="BN812" s="410"/>
      <c r="BO812" s="410"/>
      <c r="BP812" s="410"/>
      <c r="BQ812" s="410"/>
      <c r="BR812" s="410"/>
      <c r="BS812" s="410"/>
      <c r="BT812" s="410"/>
      <c r="BU812" s="410"/>
      <c r="BV812" s="410"/>
      <c r="BW812" s="410"/>
      <c r="BX812" s="410"/>
      <c r="BY812" s="410"/>
      <c r="BZ812" s="410"/>
      <c r="CA812" s="410"/>
      <c r="CB812" s="410"/>
      <c r="CC812" s="410"/>
      <c r="CD812" s="410"/>
      <c r="CE812" s="410"/>
    </row>
    <row r="813" spans="1:83" ht="12.65" customHeight="1" x14ac:dyDescent="0.3">
      <c r="A813" s="411" t="str">
        <f>RIGHT($C$83,3)&amp;"*"&amp;RIGHT($C$82,4)&amp;"*"&amp;"9000"&amp;"*"&amp;"A"</f>
        <v>081*2020*9000*A</v>
      </c>
      <c r="B813" s="407"/>
      <c r="C813" s="413"/>
      <c r="D813" s="407"/>
      <c r="E813" s="407"/>
      <c r="F813" s="407"/>
      <c r="G813" s="407"/>
      <c r="H813" s="407"/>
      <c r="I813" s="407"/>
      <c r="J813" s="407"/>
      <c r="K813" s="407"/>
      <c r="L813" s="407"/>
      <c r="M813" s="407"/>
      <c r="N813" s="407"/>
      <c r="O813" s="407"/>
      <c r="P813" s="407"/>
      <c r="Q813" s="407"/>
      <c r="R813" s="407"/>
      <c r="S813" s="407"/>
      <c r="T813" s="413"/>
      <c r="U813" s="407">
        <f>ROUND(CD69,0)</f>
        <v>25632876</v>
      </c>
      <c r="V813" s="410">
        <f>ROUND(CD70,0)</f>
        <v>0</v>
      </c>
      <c r="W813" s="407">
        <f>ROUND(CE72,0)</f>
        <v>0</v>
      </c>
      <c r="X813" s="407">
        <f>ROUND(C131,0)</f>
        <v>0</v>
      </c>
      <c r="Y813" s="407"/>
      <c r="Z813" s="410"/>
      <c r="AA813" s="410"/>
      <c r="AB813" s="410"/>
      <c r="AC813" s="410"/>
      <c r="AD813" s="410"/>
      <c r="AE813" s="410"/>
      <c r="AF813" s="410"/>
      <c r="AG813" s="410"/>
      <c r="AH813" s="410"/>
      <c r="AI813" s="410"/>
      <c r="AJ813" s="410"/>
      <c r="AK813" s="410"/>
      <c r="AL813" s="410"/>
      <c r="AM813" s="410"/>
      <c r="AN813" s="410"/>
      <c r="AO813" s="410"/>
      <c r="AP813" s="410"/>
      <c r="AQ813" s="410"/>
      <c r="AR813" s="410"/>
      <c r="AS813" s="410"/>
      <c r="AT813" s="410"/>
      <c r="AU813" s="410"/>
      <c r="AV813" s="410"/>
      <c r="AW813" s="410"/>
      <c r="AX813" s="410"/>
      <c r="AY813" s="410"/>
      <c r="AZ813" s="410"/>
      <c r="BA813" s="410"/>
      <c r="BB813" s="410"/>
      <c r="BC813" s="410"/>
      <c r="BD813" s="410"/>
      <c r="BE813" s="410"/>
      <c r="BF813" s="410"/>
      <c r="BG813" s="410"/>
      <c r="BH813" s="410"/>
      <c r="BI813" s="410"/>
      <c r="BJ813" s="410"/>
      <c r="BK813" s="410"/>
      <c r="BL813" s="410"/>
      <c r="BM813" s="410"/>
      <c r="BN813" s="410"/>
      <c r="BO813" s="410"/>
      <c r="BP813" s="410"/>
      <c r="BQ813" s="410"/>
      <c r="BR813" s="410"/>
      <c r="BS813" s="410"/>
      <c r="BT813" s="410"/>
      <c r="BU813" s="410"/>
      <c r="BV813" s="410"/>
      <c r="BW813" s="410"/>
      <c r="BX813" s="410"/>
      <c r="BY813" s="410"/>
      <c r="BZ813" s="410"/>
      <c r="CA813" s="410"/>
      <c r="CB813" s="410"/>
      <c r="CC813" s="410"/>
      <c r="CD813" s="410"/>
      <c r="CE813" s="410"/>
    </row>
    <row r="814" spans="1:83" ht="12.65" customHeight="1" x14ac:dyDescent="0.3">
      <c r="B814" s="410"/>
      <c r="C814" s="410"/>
      <c r="D814" s="410"/>
      <c r="E814" s="410"/>
      <c r="F814" s="410"/>
      <c r="G814" s="410"/>
      <c r="H814" s="410"/>
      <c r="I814" s="410"/>
      <c r="J814" s="410"/>
      <c r="K814" s="410"/>
      <c r="L814" s="410"/>
      <c r="M814" s="410"/>
      <c r="N814" s="410"/>
      <c r="O814" s="410"/>
      <c r="P814" s="410"/>
      <c r="Q814" s="410"/>
      <c r="R814" s="410"/>
      <c r="S814" s="410"/>
      <c r="T814" s="410"/>
      <c r="U814" s="410"/>
      <c r="V814" s="410"/>
      <c r="W814" s="410"/>
      <c r="X814" s="410"/>
      <c r="Y814" s="410"/>
      <c r="Z814" s="410"/>
      <c r="AA814" s="410"/>
      <c r="AB814" s="410"/>
      <c r="AC814" s="410"/>
      <c r="AD814" s="410"/>
      <c r="AE814" s="410"/>
      <c r="AF814" s="410"/>
      <c r="AG814" s="410"/>
      <c r="AH814" s="410"/>
      <c r="AI814" s="410"/>
      <c r="AJ814" s="410"/>
      <c r="AK814" s="410"/>
      <c r="AL814" s="410"/>
      <c r="AM814" s="410"/>
      <c r="AN814" s="410"/>
      <c r="AO814" s="410"/>
      <c r="AP814" s="410"/>
      <c r="AQ814" s="410"/>
      <c r="AR814" s="410"/>
      <c r="AS814" s="410"/>
      <c r="AT814" s="410"/>
      <c r="AU814" s="410"/>
      <c r="AV814" s="410"/>
      <c r="AW814" s="410"/>
      <c r="AX814" s="410"/>
      <c r="AY814" s="410"/>
      <c r="AZ814" s="410"/>
      <c r="BA814" s="410"/>
      <c r="BB814" s="410"/>
      <c r="BC814" s="410"/>
      <c r="BD814" s="410"/>
      <c r="BE814" s="410"/>
      <c r="BF814" s="410"/>
      <c r="BG814" s="410"/>
      <c r="BH814" s="410"/>
      <c r="BI814" s="410"/>
      <c r="BJ814" s="410"/>
      <c r="BK814" s="410"/>
      <c r="BL814" s="410"/>
      <c r="BM814" s="410"/>
      <c r="BN814" s="410"/>
      <c r="BO814" s="410"/>
      <c r="BP814" s="410"/>
      <c r="BQ814" s="410"/>
      <c r="BR814" s="410"/>
      <c r="BS814" s="410"/>
      <c r="BT814" s="410"/>
      <c r="BU814" s="410"/>
      <c r="BV814" s="410"/>
      <c r="BW814" s="410"/>
      <c r="BX814" s="410"/>
      <c r="BY814" s="410"/>
      <c r="BZ814" s="410"/>
      <c r="CA814" s="410"/>
      <c r="CB814" s="410"/>
      <c r="CC814" s="410"/>
      <c r="CD814" s="410"/>
      <c r="CE814" s="410"/>
    </row>
    <row r="815" spans="1:83" ht="12.65" customHeight="1" x14ac:dyDescent="0.3">
      <c r="B815" s="414" t="s">
        <v>1004</v>
      </c>
      <c r="C815" s="415">
        <f t="shared" ref="C815:K815" si="24">SUM(C734:C813)</f>
        <v>2585.21</v>
      </c>
      <c r="D815" s="410">
        <f t="shared" si="24"/>
        <v>245870142</v>
      </c>
      <c r="E815" s="410">
        <f t="shared" si="24"/>
        <v>55398120</v>
      </c>
      <c r="F815" s="410">
        <f t="shared" si="24"/>
        <v>21675801</v>
      </c>
      <c r="G815" s="410">
        <f t="shared" si="24"/>
        <v>64851358</v>
      </c>
      <c r="H815" s="410">
        <f t="shared" si="24"/>
        <v>2093017</v>
      </c>
      <c r="I815" s="410">
        <f t="shared" si="24"/>
        <v>79050654</v>
      </c>
      <c r="J815" s="410">
        <f t="shared" si="24"/>
        <v>32031525</v>
      </c>
      <c r="K815" s="410">
        <f t="shared" si="24"/>
        <v>7765261</v>
      </c>
      <c r="L815" s="410">
        <f>SUM(L734:L813)+SUM(U734:U813)</f>
        <v>49878454</v>
      </c>
      <c r="M815" s="410">
        <f>SUM(M734:M813)+SUM(V734:V813)</f>
        <v>15901690</v>
      </c>
      <c r="N815" s="410">
        <f t="shared" ref="N815:Y815" si="25">SUM(N734:N813)</f>
        <v>2178177255</v>
      </c>
      <c r="O815" s="410">
        <f t="shared" si="25"/>
        <v>1127340204</v>
      </c>
      <c r="P815" s="410">
        <f t="shared" si="25"/>
        <v>662040</v>
      </c>
      <c r="Q815" s="410">
        <f t="shared" si="25"/>
        <v>322160</v>
      </c>
      <c r="R815" s="410">
        <f t="shared" si="25"/>
        <v>149551</v>
      </c>
      <c r="S815" s="410">
        <f t="shared" si="25"/>
        <v>2561626</v>
      </c>
      <c r="T815" s="415">
        <f t="shared" si="25"/>
        <v>714.77</v>
      </c>
      <c r="U815" s="410">
        <f t="shared" si="25"/>
        <v>25632876</v>
      </c>
      <c r="V815" s="410">
        <f t="shared" si="25"/>
        <v>0</v>
      </c>
      <c r="W815" s="410">
        <f t="shared" si="25"/>
        <v>0</v>
      </c>
      <c r="X815" s="410">
        <f t="shared" si="25"/>
        <v>0</v>
      </c>
      <c r="Y815" s="410">
        <f t="shared" si="25"/>
        <v>216756296</v>
      </c>
      <c r="Z815" s="410"/>
      <c r="AA815" s="410"/>
      <c r="AB815" s="410"/>
      <c r="AC815" s="410"/>
      <c r="AD815" s="410"/>
      <c r="AE815" s="410"/>
      <c r="AF815" s="410"/>
      <c r="AG815" s="410"/>
      <c r="AH815" s="410"/>
      <c r="AI815" s="410"/>
      <c r="AJ815" s="410"/>
      <c r="AK815" s="410"/>
      <c r="AL815" s="410"/>
      <c r="AM815" s="410"/>
      <c r="AN815" s="410"/>
      <c r="AO815" s="410"/>
      <c r="AP815" s="410"/>
      <c r="AQ815" s="410"/>
      <c r="AR815" s="410"/>
      <c r="AS815" s="410"/>
      <c r="AT815" s="410"/>
      <c r="AU815" s="410"/>
      <c r="AV815" s="410"/>
      <c r="AW815" s="410"/>
      <c r="AX815" s="410"/>
      <c r="AY815" s="410"/>
      <c r="AZ815" s="410"/>
      <c r="BA815" s="410"/>
      <c r="BB815" s="410"/>
      <c r="BC815" s="410"/>
      <c r="BD815" s="410"/>
      <c r="BE815" s="410"/>
      <c r="BF815" s="410"/>
      <c r="BG815" s="410"/>
      <c r="BH815" s="410"/>
      <c r="BI815" s="410"/>
      <c r="BJ815" s="410"/>
      <c r="BK815" s="410"/>
      <c r="BL815" s="410"/>
      <c r="BM815" s="410"/>
      <c r="BN815" s="410"/>
      <c r="BO815" s="410"/>
      <c r="BP815" s="410"/>
      <c r="BQ815" s="410"/>
      <c r="BR815" s="410"/>
      <c r="BS815" s="410"/>
      <c r="BT815" s="410"/>
      <c r="BU815" s="410"/>
      <c r="BV815" s="410"/>
      <c r="BW815" s="410"/>
      <c r="BX815" s="410"/>
      <c r="BY815" s="410"/>
      <c r="BZ815" s="410"/>
      <c r="CA815" s="410"/>
      <c r="CB815" s="410"/>
      <c r="CC815" s="410"/>
      <c r="CD815" s="410"/>
      <c r="CE815" s="410"/>
    </row>
    <row r="816" spans="1:83" ht="12.65" customHeight="1" x14ac:dyDescent="0.3">
      <c r="B816" s="410" t="s">
        <v>1005</v>
      </c>
      <c r="C816" s="415">
        <f>CE60</f>
        <v>2585.1836975910705</v>
      </c>
      <c r="D816" s="410">
        <f>CE61</f>
        <v>245870142.52999997</v>
      </c>
      <c r="E816" s="410">
        <f>CE62</f>
        <v>55398120</v>
      </c>
      <c r="F816" s="410">
        <f>CE63</f>
        <v>21675801.07</v>
      </c>
      <c r="G816" s="410">
        <f>CE64</f>
        <v>64851357.920000002</v>
      </c>
      <c r="H816" s="414">
        <f>CE65</f>
        <v>2093012.8399999999</v>
      </c>
      <c r="I816" s="414">
        <f>CE66</f>
        <v>79050651.769999996</v>
      </c>
      <c r="J816" s="414">
        <f>CE67</f>
        <v>32031525</v>
      </c>
      <c r="K816" s="414">
        <f>CE68</f>
        <v>7765259.1100000013</v>
      </c>
      <c r="L816" s="414">
        <f>CE69</f>
        <v>49878455.909999996</v>
      </c>
      <c r="M816" s="414">
        <f>CE70</f>
        <v>15901687.439999999</v>
      </c>
      <c r="N816" s="410">
        <f>CE75</f>
        <v>2181103295.4700003</v>
      </c>
      <c r="O816" s="410">
        <f>CE73</f>
        <v>1127532967.6200001</v>
      </c>
      <c r="P816" s="410">
        <f>CE76</f>
        <v>662039.31999999995</v>
      </c>
      <c r="Q816" s="410">
        <f>CE77</f>
        <v>322160</v>
      </c>
      <c r="R816" s="410">
        <f>CE78</f>
        <v>149551.99999999997</v>
      </c>
      <c r="S816" s="410">
        <f>CE79</f>
        <v>2561626</v>
      </c>
      <c r="T816" s="415">
        <f>CE80</f>
        <v>714.78834373770042</v>
      </c>
      <c r="U816" s="410" t="s">
        <v>1006</v>
      </c>
      <c r="V816" s="410" t="s">
        <v>1006</v>
      </c>
      <c r="W816" s="410" t="s">
        <v>1006</v>
      </c>
      <c r="X816" s="410" t="s">
        <v>1006</v>
      </c>
      <c r="Y816" s="410">
        <f>M716</f>
        <v>216756295.55999997</v>
      </c>
      <c r="Z816" s="410"/>
      <c r="AA816" s="410"/>
      <c r="AB816" s="410"/>
      <c r="AC816" s="410"/>
      <c r="AD816" s="410"/>
      <c r="AE816" s="410"/>
      <c r="AF816" s="410"/>
      <c r="AG816" s="410"/>
      <c r="AH816" s="410"/>
      <c r="AI816" s="410"/>
      <c r="AJ816" s="410"/>
      <c r="AK816" s="410"/>
      <c r="AL816" s="410"/>
      <c r="AM816" s="410"/>
      <c r="AN816" s="410"/>
      <c r="AO816" s="410"/>
      <c r="AP816" s="410"/>
      <c r="AQ816" s="410"/>
      <c r="AR816" s="410"/>
      <c r="AS816" s="410"/>
      <c r="AT816" s="410"/>
      <c r="AU816" s="410"/>
      <c r="AV816" s="410"/>
      <c r="AW816" s="410"/>
      <c r="AX816" s="410"/>
      <c r="AY816" s="410"/>
      <c r="AZ816" s="410"/>
      <c r="BA816" s="410"/>
      <c r="BB816" s="410"/>
      <c r="BC816" s="410"/>
      <c r="BD816" s="410"/>
      <c r="BE816" s="410"/>
      <c r="BF816" s="410"/>
      <c r="BG816" s="410"/>
      <c r="BH816" s="410"/>
      <c r="BI816" s="410"/>
      <c r="BJ816" s="410"/>
      <c r="BK816" s="410"/>
      <c r="BL816" s="410"/>
      <c r="BM816" s="410"/>
      <c r="BN816" s="410"/>
      <c r="BO816" s="410"/>
      <c r="BP816" s="410"/>
      <c r="BQ816" s="410"/>
      <c r="BR816" s="410"/>
      <c r="BS816" s="410"/>
      <c r="BT816" s="410"/>
      <c r="BU816" s="410"/>
      <c r="BV816" s="410"/>
      <c r="BW816" s="410"/>
      <c r="BX816" s="410"/>
      <c r="BY816" s="410"/>
      <c r="BZ816" s="410"/>
      <c r="CA816" s="410"/>
      <c r="CB816" s="410"/>
      <c r="CC816" s="410"/>
      <c r="CD816" s="410"/>
      <c r="CE816" s="410"/>
    </row>
    <row r="817" spans="2:15" ht="12.65" customHeight="1" x14ac:dyDescent="0.3">
      <c r="B817" s="2" t="s">
        <v>471</v>
      </c>
      <c r="C817" s="354" t="s">
        <v>1007</v>
      </c>
      <c r="D817" s="2">
        <f>C378</f>
        <v>245870142.52999997</v>
      </c>
      <c r="E817" s="2">
        <f>C379</f>
        <v>55398116.420000002</v>
      </c>
      <c r="F817" s="2">
        <f>C380</f>
        <v>21675801.07</v>
      </c>
      <c r="G817" s="361">
        <f>C381</f>
        <v>64851357.920000002</v>
      </c>
      <c r="H817" s="361">
        <f>C382</f>
        <v>2093012.8399999999</v>
      </c>
      <c r="I817" s="361">
        <f>C383</f>
        <v>79050651.769999996</v>
      </c>
      <c r="J817" s="361">
        <f>C384</f>
        <v>32031527.530000001</v>
      </c>
      <c r="K817" s="361">
        <f>C385</f>
        <v>7765259.1100000013</v>
      </c>
      <c r="L817" s="361">
        <f>C386+C387+C388+C389</f>
        <v>49878455.909999996</v>
      </c>
      <c r="M817" s="361">
        <f>C370</f>
        <v>15901687.439999999</v>
      </c>
      <c r="N817" s="2">
        <f>D361</f>
        <v>2181103295.4700003</v>
      </c>
      <c r="O817" s="2">
        <f>C359</f>
        <v>1127532967.6200001</v>
      </c>
    </row>
  </sheetData>
  <mergeCells count="1">
    <mergeCell ref="B220:C220"/>
  </mergeCells>
  <hyperlinks>
    <hyperlink ref="F16" r:id="rId1" xr:uid="{1E6A1AF0-CC1F-4660-8536-F8A02AA0A4B8}"/>
    <hyperlink ref="C17" r:id="rId2" xr:uid="{BD149409-9C77-4A6D-9200-7734B7D12E0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AAA1-DEBF-4AB9-B834-7B537872E42D}">
  <sheetPr syncVertical="1" syncRef="A88" transitionEvaluation="1" transitionEntry="1">
    <pageSetUpPr autoPageBreaks="0" fitToPage="1"/>
  </sheetPr>
  <dimension ref="A1:CF817"/>
  <sheetViews>
    <sheetView showGridLines="0" topLeftCell="A88" zoomScale="75" zoomScaleNormal="75" workbookViewId="0">
      <selection activeCell="I143" sqref="I14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5860547.8099999996</v>
      </c>
      <c r="D47" s="184">
        <v>2468228.6</v>
      </c>
      <c r="E47" s="184">
        <v>2954173</v>
      </c>
      <c r="F47" s="184">
        <v>819694.35</v>
      </c>
      <c r="G47" s="184">
        <v>1622824.7699999998</v>
      </c>
      <c r="H47" s="184">
        <v>62235.37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1142324.25</v>
      </c>
      <c r="P47" s="184">
        <v>1617386.21</v>
      </c>
      <c r="Q47" s="184">
        <v>0</v>
      </c>
      <c r="R47" s="184">
        <v>860616.67999999993</v>
      </c>
      <c r="S47" s="184">
        <v>440413.64999999997</v>
      </c>
      <c r="T47" s="184">
        <v>145178.05000000002</v>
      </c>
      <c r="U47" s="184">
        <v>1141094.52</v>
      </c>
      <c r="V47" s="184">
        <v>0</v>
      </c>
      <c r="W47" s="184">
        <v>238935.21</v>
      </c>
      <c r="X47" s="184">
        <v>297471.35999999999</v>
      </c>
      <c r="Y47" s="184">
        <v>850400.87</v>
      </c>
      <c r="Z47" s="184">
        <v>162047.91</v>
      </c>
      <c r="AA47" s="184">
        <v>102902.51000000001</v>
      </c>
      <c r="AB47" s="184">
        <v>1965501.69</v>
      </c>
      <c r="AC47" s="184">
        <v>651867.59000000008</v>
      </c>
      <c r="AD47" s="184">
        <v>0</v>
      </c>
      <c r="AE47" s="184">
        <v>685366.93</v>
      </c>
      <c r="AF47" s="184">
        <v>0</v>
      </c>
      <c r="AG47" s="184">
        <v>3715131.28</v>
      </c>
      <c r="AH47" s="184">
        <v>0</v>
      </c>
      <c r="AI47" s="184">
        <v>0</v>
      </c>
      <c r="AJ47" s="184">
        <v>2144464.37</v>
      </c>
      <c r="AK47" s="184">
        <v>402916.03</v>
      </c>
      <c r="AL47" s="184">
        <v>0</v>
      </c>
      <c r="AM47" s="184">
        <v>29719.65</v>
      </c>
      <c r="AN47" s="184">
        <v>0</v>
      </c>
      <c r="AO47" s="184">
        <v>0</v>
      </c>
      <c r="AP47" s="184">
        <v>2084934.8499999999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2628005.91</v>
      </c>
      <c r="AW47" s="184">
        <v>977921.25999999989</v>
      </c>
      <c r="AX47" s="184">
        <v>0</v>
      </c>
      <c r="AY47" s="184">
        <v>1267355.55</v>
      </c>
      <c r="AZ47" s="184">
        <v>0</v>
      </c>
      <c r="BA47" s="184">
        <v>59625.56</v>
      </c>
      <c r="BB47" s="184">
        <v>395139.96</v>
      </c>
      <c r="BC47" s="184">
        <v>318550.86000000004</v>
      </c>
      <c r="BD47" s="184">
        <v>451502.92</v>
      </c>
      <c r="BE47" s="184">
        <v>565661.5199999999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449085.22</v>
      </c>
      <c r="BM47" s="184">
        <v>0</v>
      </c>
      <c r="BN47" s="184">
        <v>576754.52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15959.019999999999</v>
      </c>
      <c r="BX47" s="184">
        <v>635049.12</v>
      </c>
      <c r="BY47" s="184">
        <v>483195.16</v>
      </c>
      <c r="BZ47" s="184">
        <v>122676.78</v>
      </c>
      <c r="CA47" s="184">
        <v>0</v>
      </c>
      <c r="CB47" s="184">
        <v>0</v>
      </c>
      <c r="CC47" s="184">
        <v>11695831.360000001</v>
      </c>
      <c r="CD47" s="195"/>
      <c r="CE47" s="195">
        <f>SUM(C47:CC47)</f>
        <v>53108692.230000004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1912795.8199999998</v>
      </c>
      <c r="D51" s="184">
        <v>1342597.93</v>
      </c>
      <c r="E51" s="184">
        <v>1301022.5900000001</v>
      </c>
      <c r="F51" s="184">
        <v>676665.23999999987</v>
      </c>
      <c r="G51" s="184">
        <v>643143.6399999999</v>
      </c>
      <c r="H51" s="184">
        <v>0</v>
      </c>
      <c r="I51" s="184"/>
      <c r="J51" s="184"/>
      <c r="K51" s="184"/>
      <c r="L51" s="184"/>
      <c r="M51" s="184"/>
      <c r="N51" s="184"/>
      <c r="O51" s="184">
        <v>634530.76</v>
      </c>
      <c r="P51" s="184">
        <v>2351128.79</v>
      </c>
      <c r="Q51" s="184"/>
      <c r="R51" s="184">
        <v>627717.8600000001</v>
      </c>
      <c r="S51" s="184">
        <v>185342.41</v>
      </c>
      <c r="T51" s="184">
        <v>20911.54</v>
      </c>
      <c r="U51" s="184">
        <v>312901.11</v>
      </c>
      <c r="V51" s="184">
        <v>6075.93</v>
      </c>
      <c r="W51" s="184">
        <v>184424.34999999998</v>
      </c>
      <c r="X51" s="184">
        <v>73607.399999999994</v>
      </c>
      <c r="Y51" s="184">
        <v>365580.24</v>
      </c>
      <c r="Z51" s="184">
        <v>345512.86000000004</v>
      </c>
      <c r="AA51" s="184">
        <v>135993.29999999999</v>
      </c>
      <c r="AB51" s="184">
        <v>746232.17</v>
      </c>
      <c r="AC51" s="184">
        <v>273710.42</v>
      </c>
      <c r="AD51" s="184">
        <v>5068.7</v>
      </c>
      <c r="AE51" s="184">
        <v>293325.86</v>
      </c>
      <c r="AF51" s="184"/>
      <c r="AG51" s="184">
        <v>1218964.9099999999</v>
      </c>
      <c r="AH51" s="184">
        <v>0</v>
      </c>
      <c r="AI51" s="184">
        <v>0</v>
      </c>
      <c r="AJ51" s="184">
        <v>464415.05000000005</v>
      </c>
      <c r="AK51" s="184">
        <v>181859.16999999998</v>
      </c>
      <c r="AL51" s="184">
        <v>0</v>
      </c>
      <c r="AM51" s="184">
        <v>16365.64</v>
      </c>
      <c r="AN51" s="184"/>
      <c r="AO51" s="184"/>
      <c r="AP51" s="184">
        <v>571756.44999999995</v>
      </c>
      <c r="AQ51" s="184"/>
      <c r="AR51" s="184"/>
      <c r="AS51" s="184"/>
      <c r="AT51" s="184"/>
      <c r="AU51" s="184"/>
      <c r="AV51" s="184">
        <v>831985.94000000006</v>
      </c>
      <c r="AW51" s="184">
        <v>236.30999999999997</v>
      </c>
      <c r="AX51" s="184"/>
      <c r="AY51" s="184">
        <v>493719.76000000007</v>
      </c>
      <c r="AZ51" s="184"/>
      <c r="BA51" s="184">
        <v>83300.250000000015</v>
      </c>
      <c r="BB51" s="184">
        <v>5933.23</v>
      </c>
      <c r="BC51" s="184">
        <v>48446.58</v>
      </c>
      <c r="BD51" s="184">
        <v>339295.56000000006</v>
      </c>
      <c r="BE51" s="184">
        <v>5227899.9900000012</v>
      </c>
      <c r="BF51" s="184"/>
      <c r="BG51" s="184">
        <v>0</v>
      </c>
      <c r="BH51" s="184"/>
      <c r="BI51" s="184"/>
      <c r="BJ51" s="184"/>
      <c r="BK51" s="184"/>
      <c r="BL51" s="184">
        <v>143980.46</v>
      </c>
      <c r="BM51" s="184"/>
      <c r="BN51" s="184">
        <v>541529.32999999996</v>
      </c>
      <c r="BO51" s="184"/>
      <c r="BP51" s="184"/>
      <c r="BQ51" s="184"/>
      <c r="BR51" s="184"/>
      <c r="BS51" s="184"/>
      <c r="BT51" s="184"/>
      <c r="BU51" s="184"/>
      <c r="BV51" s="184"/>
      <c r="BW51" s="184">
        <v>63979.53</v>
      </c>
      <c r="BX51" s="184">
        <v>0</v>
      </c>
      <c r="BY51" s="184">
        <v>147582.88999999998</v>
      </c>
      <c r="BZ51" s="184">
        <v>0</v>
      </c>
      <c r="CA51" s="184"/>
      <c r="CB51" s="184"/>
      <c r="CC51" s="184">
        <v>7450425.3299999963</v>
      </c>
      <c r="CD51" s="195"/>
      <c r="CE51" s="195">
        <f>SUM(C51:CD51)</f>
        <v>30269965.299999997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39185</v>
      </c>
      <c r="D59" s="184">
        <v>18095</v>
      </c>
      <c r="E59" s="184">
        <v>26078</v>
      </c>
      <c r="F59" s="184">
        <v>3927</v>
      </c>
      <c r="G59" s="184">
        <v>11562</v>
      </c>
      <c r="H59" s="184">
        <v>0</v>
      </c>
      <c r="I59" s="184"/>
      <c r="J59" s="184"/>
      <c r="K59" s="184"/>
      <c r="L59" s="184"/>
      <c r="M59" s="184"/>
      <c r="N59" s="184"/>
      <c r="O59" s="184">
        <v>1233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270091.33923048741</v>
      </c>
      <c r="AZ59" s="185"/>
      <c r="BA59" s="248"/>
      <c r="BB59" s="248"/>
      <c r="BC59" s="248"/>
      <c r="BD59" s="248"/>
      <c r="BE59" s="185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323.80671913372515</v>
      </c>
      <c r="D60" s="187">
        <v>128.39916847556177</v>
      </c>
      <c r="E60" s="187">
        <v>163.59719175841138</v>
      </c>
      <c r="F60" s="223">
        <v>37.494675337329497</v>
      </c>
      <c r="G60" s="187">
        <v>76.887654783987998</v>
      </c>
      <c r="H60" s="187">
        <v>2.5912753421107841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51.616360266901872</v>
      </c>
      <c r="P60" s="221">
        <v>76.911814373025791</v>
      </c>
      <c r="Q60" s="221">
        <v>0</v>
      </c>
      <c r="R60" s="221">
        <v>37.416011638710131</v>
      </c>
      <c r="S60" s="221">
        <v>21.984756161371955</v>
      </c>
      <c r="T60" s="221">
        <v>6.0556136978006014</v>
      </c>
      <c r="U60" s="221">
        <v>55.374420540359679</v>
      </c>
      <c r="V60" s="221">
        <v>0</v>
      </c>
      <c r="W60" s="221">
        <v>9.9823979438380288</v>
      </c>
      <c r="X60" s="221">
        <v>12.546013696911508</v>
      </c>
      <c r="Y60" s="221">
        <v>37.315623967491007</v>
      </c>
      <c r="Z60" s="221">
        <v>6.808780136053592</v>
      </c>
      <c r="AA60" s="221">
        <v>4.3085910953001934</v>
      </c>
      <c r="AB60" s="221">
        <v>84.098474646013912</v>
      </c>
      <c r="AC60" s="221">
        <v>29.46601574938822</v>
      </c>
      <c r="AD60" s="221">
        <v>0</v>
      </c>
      <c r="AE60" s="221">
        <v>31.219371913531596</v>
      </c>
      <c r="AF60" s="221">
        <v>0</v>
      </c>
      <c r="AG60" s="221">
        <v>209.15066024532186</v>
      </c>
      <c r="AH60" s="221">
        <v>0</v>
      </c>
      <c r="AI60" s="221">
        <v>0</v>
      </c>
      <c r="AJ60" s="221">
        <v>88.00088354958892</v>
      </c>
      <c r="AK60" s="221">
        <v>17.694643148261008</v>
      </c>
      <c r="AL60" s="221">
        <v>0</v>
      </c>
      <c r="AM60" s="221">
        <v>1.3053561642047458</v>
      </c>
      <c r="AN60" s="221">
        <v>0</v>
      </c>
      <c r="AO60" s="221">
        <v>0</v>
      </c>
      <c r="AP60" s="221">
        <v>82.733517796885835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111.63605751895398</v>
      </c>
      <c r="AW60" s="221">
        <v>41.557542460060617</v>
      </c>
      <c r="AX60" s="221">
        <v>0</v>
      </c>
      <c r="AY60" s="221">
        <v>65.144886292445918</v>
      </c>
      <c r="AZ60" s="221">
        <v>0</v>
      </c>
      <c r="BA60" s="221">
        <v>3.1743130132637924</v>
      </c>
      <c r="BB60" s="221">
        <v>17.170338353812284</v>
      </c>
      <c r="BC60" s="221">
        <v>16.816143148381354</v>
      </c>
      <c r="BD60" s="221">
        <v>23.576014380332058</v>
      </c>
      <c r="BE60" s="221">
        <v>25.255050681471911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22.724828764010297</v>
      </c>
      <c r="BM60" s="221">
        <v>0</v>
      </c>
      <c r="BN60" s="221">
        <v>15.711672600587441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0.32049931502458917</v>
      </c>
      <c r="BX60" s="221">
        <v>26.965515064799245</v>
      </c>
      <c r="BY60" s="221">
        <v>18.088033559166025</v>
      </c>
      <c r="BZ60" s="221">
        <v>6.2668458895524877</v>
      </c>
      <c r="CA60" s="221">
        <v>0</v>
      </c>
      <c r="CB60" s="221">
        <v>0</v>
      </c>
      <c r="CC60" s="221">
        <v>477.05283349629417</v>
      </c>
      <c r="CD60" s="249" t="s">
        <v>221</v>
      </c>
      <c r="CE60" s="251">
        <f t="shared" ref="CE60:CE70" si="0">SUM(C60:CD60)</f>
        <v>2468.226566100243</v>
      </c>
    </row>
    <row r="61" spans="1:84" ht="12.65" customHeight="1" x14ac:dyDescent="0.3">
      <c r="A61" s="171" t="s">
        <v>235</v>
      </c>
      <c r="B61" s="175"/>
      <c r="C61" s="184">
        <v>28958008.699999999</v>
      </c>
      <c r="D61" s="184">
        <v>11214180.360000001</v>
      </c>
      <c r="E61" s="184">
        <v>13853185.809999999</v>
      </c>
      <c r="F61" s="185">
        <v>3735834.55</v>
      </c>
      <c r="G61" s="184">
        <v>5362418.46</v>
      </c>
      <c r="H61" s="184">
        <v>306879.53000000003</v>
      </c>
      <c r="I61" s="185"/>
      <c r="J61" s="185"/>
      <c r="K61" s="185"/>
      <c r="L61" s="185"/>
      <c r="M61" s="184"/>
      <c r="N61" s="184"/>
      <c r="O61" s="184">
        <v>5947510.0900000008</v>
      </c>
      <c r="P61" s="185">
        <v>6704836.0499999998</v>
      </c>
      <c r="Q61" s="185"/>
      <c r="R61" s="185">
        <v>3971789.5100000002</v>
      </c>
      <c r="S61" s="185">
        <v>1230736.67</v>
      </c>
      <c r="T61" s="185">
        <v>649585.97</v>
      </c>
      <c r="U61" s="185">
        <v>3480133.4299999997</v>
      </c>
      <c r="V61" s="185">
        <v>0</v>
      </c>
      <c r="W61" s="185">
        <v>1065251.27</v>
      </c>
      <c r="X61" s="185">
        <v>1250206.7899999998</v>
      </c>
      <c r="Y61" s="185">
        <v>3565792.5599999996</v>
      </c>
      <c r="Z61" s="185">
        <v>707867.47000000009</v>
      </c>
      <c r="AA61" s="185">
        <v>422569.36000000004</v>
      </c>
      <c r="AB61" s="185">
        <v>8604964.620000001</v>
      </c>
      <c r="AC61" s="185">
        <v>2555104.7200000002</v>
      </c>
      <c r="AD61" s="185">
        <v>0</v>
      </c>
      <c r="AE61" s="185">
        <v>2536690.8200000003</v>
      </c>
      <c r="AF61" s="185"/>
      <c r="AG61" s="185">
        <v>18640378.890000001</v>
      </c>
      <c r="AH61" s="185">
        <v>0</v>
      </c>
      <c r="AI61" s="185">
        <v>0</v>
      </c>
      <c r="AJ61" s="185">
        <v>11504121.940000001</v>
      </c>
      <c r="AK61" s="185">
        <v>1578477.6800000002</v>
      </c>
      <c r="AL61" s="185">
        <v>0</v>
      </c>
      <c r="AM61" s="185">
        <v>118340.07</v>
      </c>
      <c r="AN61" s="185"/>
      <c r="AO61" s="185"/>
      <c r="AP61" s="185">
        <v>14305340.049999999</v>
      </c>
      <c r="AQ61" s="185"/>
      <c r="AR61" s="185"/>
      <c r="AS61" s="185"/>
      <c r="AT61" s="185"/>
      <c r="AU61" s="185"/>
      <c r="AV61" s="185">
        <v>13623345.390000001</v>
      </c>
      <c r="AW61" s="185">
        <v>3842655.8299999996</v>
      </c>
      <c r="AX61" s="185"/>
      <c r="AY61" s="185">
        <v>3101795.9799999995</v>
      </c>
      <c r="AZ61" s="185"/>
      <c r="BA61" s="185">
        <v>124704.84999999998</v>
      </c>
      <c r="BB61" s="185">
        <v>1713460.9700000002</v>
      </c>
      <c r="BC61" s="185">
        <v>640588.96</v>
      </c>
      <c r="BD61" s="185">
        <v>1003647.42</v>
      </c>
      <c r="BE61" s="185">
        <v>2294353.98</v>
      </c>
      <c r="BF61" s="185"/>
      <c r="BG61" s="185">
        <v>0</v>
      </c>
      <c r="BH61" s="185"/>
      <c r="BI61" s="185"/>
      <c r="BJ61" s="185"/>
      <c r="BK61" s="185"/>
      <c r="BL61" s="185">
        <v>1176080.68</v>
      </c>
      <c r="BM61" s="185"/>
      <c r="BN61" s="185">
        <v>2641394.2700000005</v>
      </c>
      <c r="BO61" s="185"/>
      <c r="BP61" s="185"/>
      <c r="BQ61" s="185"/>
      <c r="BR61" s="185"/>
      <c r="BS61" s="185"/>
      <c r="BT61" s="185"/>
      <c r="BU61" s="185"/>
      <c r="BV61" s="185"/>
      <c r="BW61" s="185">
        <v>87520.19</v>
      </c>
      <c r="BX61" s="185">
        <v>2656287.2999999998</v>
      </c>
      <c r="BY61" s="185">
        <v>2767717.72</v>
      </c>
      <c r="BZ61" s="185">
        <v>544775.27</v>
      </c>
      <c r="CA61" s="185"/>
      <c r="CB61" s="185"/>
      <c r="CC61" s="185">
        <v>42437672.600000001</v>
      </c>
      <c r="CD61" s="249" t="s">
        <v>221</v>
      </c>
      <c r="CE61" s="195">
        <f t="shared" si="0"/>
        <v>230926206.78000006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5860548</v>
      </c>
      <c r="D62" s="195">
        <f t="shared" si="1"/>
        <v>2468229</v>
      </c>
      <c r="E62" s="195">
        <f t="shared" si="1"/>
        <v>2954173</v>
      </c>
      <c r="F62" s="195">
        <f t="shared" si="1"/>
        <v>819694</v>
      </c>
      <c r="G62" s="195">
        <f t="shared" si="1"/>
        <v>1622825</v>
      </c>
      <c r="H62" s="195">
        <f t="shared" si="1"/>
        <v>62235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1142324</v>
      </c>
      <c r="P62" s="195">
        <f t="shared" si="1"/>
        <v>1617386</v>
      </c>
      <c r="Q62" s="195">
        <f t="shared" si="1"/>
        <v>0</v>
      </c>
      <c r="R62" s="195">
        <f t="shared" si="1"/>
        <v>860617</v>
      </c>
      <c r="S62" s="195">
        <f t="shared" si="1"/>
        <v>440414</v>
      </c>
      <c r="T62" s="195">
        <f t="shared" si="1"/>
        <v>145178</v>
      </c>
      <c r="U62" s="195">
        <f t="shared" si="1"/>
        <v>1141095</v>
      </c>
      <c r="V62" s="195">
        <f t="shared" si="1"/>
        <v>0</v>
      </c>
      <c r="W62" s="195">
        <f t="shared" si="1"/>
        <v>238935</v>
      </c>
      <c r="X62" s="195">
        <f t="shared" si="1"/>
        <v>297471</v>
      </c>
      <c r="Y62" s="195">
        <f t="shared" si="1"/>
        <v>850401</v>
      </c>
      <c r="Z62" s="195">
        <f t="shared" si="1"/>
        <v>162048</v>
      </c>
      <c r="AA62" s="195">
        <f t="shared" si="1"/>
        <v>102903</v>
      </c>
      <c r="AB62" s="195">
        <f t="shared" si="1"/>
        <v>1965502</v>
      </c>
      <c r="AC62" s="195">
        <f t="shared" si="1"/>
        <v>651868</v>
      </c>
      <c r="AD62" s="195">
        <f t="shared" si="1"/>
        <v>0</v>
      </c>
      <c r="AE62" s="195">
        <f t="shared" si="1"/>
        <v>685367</v>
      </c>
      <c r="AF62" s="195">
        <f t="shared" si="1"/>
        <v>0</v>
      </c>
      <c r="AG62" s="195">
        <f t="shared" si="1"/>
        <v>3715131</v>
      </c>
      <c r="AH62" s="195">
        <f t="shared" si="1"/>
        <v>0</v>
      </c>
      <c r="AI62" s="195">
        <f t="shared" si="1"/>
        <v>0</v>
      </c>
      <c r="AJ62" s="195">
        <f t="shared" si="1"/>
        <v>2144464</v>
      </c>
      <c r="AK62" s="195">
        <f t="shared" si="1"/>
        <v>402916</v>
      </c>
      <c r="AL62" s="195">
        <f t="shared" si="1"/>
        <v>0</v>
      </c>
      <c r="AM62" s="195">
        <f t="shared" si="1"/>
        <v>29720</v>
      </c>
      <c r="AN62" s="195">
        <f t="shared" si="1"/>
        <v>0</v>
      </c>
      <c r="AO62" s="195">
        <f t="shared" si="1"/>
        <v>0</v>
      </c>
      <c r="AP62" s="195">
        <f t="shared" si="1"/>
        <v>2084935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2628006</v>
      </c>
      <c r="AW62" s="195">
        <f t="shared" si="1"/>
        <v>977921</v>
      </c>
      <c r="AX62" s="195">
        <f t="shared" si="1"/>
        <v>0</v>
      </c>
      <c r="AY62" s="195">
        <f>ROUND(AY47+AY48,0)</f>
        <v>1267356</v>
      </c>
      <c r="AZ62" s="195">
        <f>ROUND(AZ47+AZ48,0)</f>
        <v>0</v>
      </c>
      <c r="BA62" s="195">
        <f>ROUND(BA47+BA48,0)</f>
        <v>59626</v>
      </c>
      <c r="BB62" s="195">
        <f t="shared" si="1"/>
        <v>395140</v>
      </c>
      <c r="BC62" s="195">
        <f t="shared" si="1"/>
        <v>318551</v>
      </c>
      <c r="BD62" s="195">
        <f t="shared" si="1"/>
        <v>451503</v>
      </c>
      <c r="BE62" s="195">
        <f t="shared" si="1"/>
        <v>565662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449085</v>
      </c>
      <c r="BM62" s="195">
        <f t="shared" si="1"/>
        <v>0</v>
      </c>
      <c r="BN62" s="195">
        <f t="shared" si="1"/>
        <v>576755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15959</v>
      </c>
      <c r="BX62" s="195">
        <f t="shared" si="2"/>
        <v>635049</v>
      </c>
      <c r="BY62" s="195">
        <f t="shared" si="2"/>
        <v>483195</v>
      </c>
      <c r="BZ62" s="195">
        <f t="shared" si="2"/>
        <v>122677</v>
      </c>
      <c r="CA62" s="195">
        <f t="shared" si="2"/>
        <v>0</v>
      </c>
      <c r="CB62" s="195">
        <f t="shared" si="2"/>
        <v>0</v>
      </c>
      <c r="CC62" s="195">
        <f t="shared" si="2"/>
        <v>11695831</v>
      </c>
      <c r="CD62" s="249" t="s">
        <v>221</v>
      </c>
      <c r="CE62" s="195">
        <f t="shared" si="0"/>
        <v>53108695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479712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297141.80000000005</v>
      </c>
      <c r="Q63" s="185">
        <v>0</v>
      </c>
      <c r="R63" s="185">
        <v>1873447.8500000003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1450</v>
      </c>
      <c r="Y63" s="185">
        <v>0</v>
      </c>
      <c r="Z63" s="185">
        <v>0</v>
      </c>
      <c r="AA63" s="185">
        <v>0</v>
      </c>
      <c r="AB63" s="185">
        <v>3984</v>
      </c>
      <c r="AC63" s="185">
        <v>0</v>
      </c>
      <c r="AD63" s="185">
        <v>0</v>
      </c>
      <c r="AE63" s="185">
        <v>0</v>
      </c>
      <c r="AF63" s="185">
        <v>0</v>
      </c>
      <c r="AG63" s="185">
        <v>2507925.92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631.94000000000005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1452623.41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10483.5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53783.83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654304.41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9779845.8100000005</v>
      </c>
      <c r="CD63" s="249" t="s">
        <v>221</v>
      </c>
      <c r="CE63" s="195">
        <f t="shared" si="0"/>
        <v>17115334.470000003</v>
      </c>
      <c r="CF63" s="252"/>
    </row>
    <row r="64" spans="1:84" ht="12.65" customHeight="1" x14ac:dyDescent="0.3">
      <c r="A64" s="171" t="s">
        <v>237</v>
      </c>
      <c r="B64" s="175"/>
      <c r="C64" s="184">
        <v>3854150.1700000004</v>
      </c>
      <c r="D64" s="184">
        <v>1099228.8500000001</v>
      </c>
      <c r="E64" s="185">
        <v>1452912.0300000003</v>
      </c>
      <c r="F64" s="185">
        <v>182021.72999999998</v>
      </c>
      <c r="G64" s="184">
        <v>377259.84</v>
      </c>
      <c r="H64" s="184">
        <v>20018.77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707272.85000000009</v>
      </c>
      <c r="P64" s="185">
        <v>19245580.579999998</v>
      </c>
      <c r="Q64" s="185">
        <v>0</v>
      </c>
      <c r="R64" s="185">
        <v>1179519.76</v>
      </c>
      <c r="S64" s="185">
        <v>416888.79</v>
      </c>
      <c r="T64" s="185">
        <v>457414.99</v>
      </c>
      <c r="U64" s="185">
        <v>3453826.7099999995</v>
      </c>
      <c r="V64" s="185">
        <v>0</v>
      </c>
      <c r="W64" s="185">
        <v>247786.08</v>
      </c>
      <c r="X64" s="185">
        <v>523848.99</v>
      </c>
      <c r="Y64" s="185">
        <v>2573820.67</v>
      </c>
      <c r="Z64" s="185">
        <v>1222164.8999999999</v>
      </c>
      <c r="AA64" s="185">
        <v>384485.49</v>
      </c>
      <c r="AB64" s="185">
        <v>14211117.960000003</v>
      </c>
      <c r="AC64" s="185">
        <v>485223.54</v>
      </c>
      <c r="AD64" s="185">
        <v>23133.06</v>
      </c>
      <c r="AE64" s="185">
        <v>55202.829999999994</v>
      </c>
      <c r="AF64" s="185">
        <v>0</v>
      </c>
      <c r="AG64" s="185">
        <v>3847365.35</v>
      </c>
      <c r="AH64" s="185">
        <v>0</v>
      </c>
      <c r="AI64" s="185">
        <v>0</v>
      </c>
      <c r="AJ64" s="185">
        <v>1692087.6900000002</v>
      </c>
      <c r="AK64" s="185">
        <v>28438.29</v>
      </c>
      <c r="AL64" s="185">
        <v>0</v>
      </c>
      <c r="AM64" s="185">
        <v>329.39</v>
      </c>
      <c r="AN64" s="185">
        <v>0</v>
      </c>
      <c r="AO64" s="185">
        <v>0</v>
      </c>
      <c r="AP64" s="185">
        <v>1601409.61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812982.08</v>
      </c>
      <c r="AW64" s="185">
        <v>18517.310000000001</v>
      </c>
      <c r="AX64" s="185">
        <v>0</v>
      </c>
      <c r="AY64" s="185">
        <v>1420263.14</v>
      </c>
      <c r="AZ64" s="185">
        <v>0</v>
      </c>
      <c r="BA64" s="185">
        <v>0</v>
      </c>
      <c r="BB64" s="185">
        <v>608.63</v>
      </c>
      <c r="BC64" s="185">
        <v>35081.39</v>
      </c>
      <c r="BD64" s="185">
        <v>63786.09</v>
      </c>
      <c r="BE64" s="185">
        <v>145674.14000000001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26364.050000000003</v>
      </c>
      <c r="BM64" s="185">
        <v>0</v>
      </c>
      <c r="BN64" s="185">
        <v>66663.100000000006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89750.889999999985</v>
      </c>
      <c r="BX64" s="185">
        <v>13448.47</v>
      </c>
      <c r="BY64" s="185">
        <v>14284.75</v>
      </c>
      <c r="BZ64" s="185">
        <v>199.26</v>
      </c>
      <c r="CA64" s="185">
        <v>0</v>
      </c>
      <c r="CB64" s="185">
        <v>0</v>
      </c>
      <c r="CC64" s="185">
        <v>2046370.6099999996</v>
      </c>
      <c r="CD64" s="249" t="s">
        <v>221</v>
      </c>
      <c r="CE64" s="195">
        <f t="shared" si="0"/>
        <v>64096502.829999998</v>
      </c>
      <c r="CF64" s="252"/>
    </row>
    <row r="65" spans="1:84" ht="12.65" customHeight="1" x14ac:dyDescent="0.3">
      <c r="A65" s="171" t="s">
        <v>238</v>
      </c>
      <c r="B65" s="175"/>
      <c r="C65" s="184">
        <v>181005.66999999998</v>
      </c>
      <c r="D65" s="184">
        <v>149915.92000000001</v>
      </c>
      <c r="E65" s="184">
        <v>139525.24</v>
      </c>
      <c r="F65" s="184">
        <v>72812.899999999994</v>
      </c>
      <c r="G65" s="184">
        <v>74812.3</v>
      </c>
      <c r="H65" s="184">
        <v>3029.37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69202.899999999994</v>
      </c>
      <c r="P65" s="185">
        <v>159373.53999999998</v>
      </c>
      <c r="Q65" s="185">
        <v>0</v>
      </c>
      <c r="R65" s="185">
        <v>48782.26</v>
      </c>
      <c r="S65" s="185">
        <v>21841.94</v>
      </c>
      <c r="T65" s="185">
        <v>4691.97</v>
      </c>
      <c r="U65" s="185">
        <v>25743.68</v>
      </c>
      <c r="V65" s="185">
        <v>1889.67</v>
      </c>
      <c r="W65" s="185">
        <v>8712.34</v>
      </c>
      <c r="X65" s="185">
        <v>6975.329999999999</v>
      </c>
      <c r="Y65" s="185">
        <v>33015.129999999997</v>
      </c>
      <c r="Z65" s="185">
        <v>5753.1800000000012</v>
      </c>
      <c r="AA65" s="185">
        <v>15028.989999999998</v>
      </c>
      <c r="AB65" s="185">
        <v>43285.94</v>
      </c>
      <c r="AC65" s="185">
        <v>6703.6999999999989</v>
      </c>
      <c r="AD65" s="185">
        <v>769.49999999999989</v>
      </c>
      <c r="AE65" s="185">
        <v>25635.399999999994</v>
      </c>
      <c r="AF65" s="185">
        <v>0</v>
      </c>
      <c r="AG65" s="185">
        <v>129273.24000000002</v>
      </c>
      <c r="AH65" s="185">
        <v>0</v>
      </c>
      <c r="AI65" s="185">
        <v>0</v>
      </c>
      <c r="AJ65" s="185">
        <v>61133</v>
      </c>
      <c r="AK65" s="185">
        <v>19638.22</v>
      </c>
      <c r="AL65" s="185">
        <v>0</v>
      </c>
      <c r="AM65" s="185">
        <v>4455.46</v>
      </c>
      <c r="AN65" s="185">
        <v>0</v>
      </c>
      <c r="AO65" s="185">
        <v>0</v>
      </c>
      <c r="AP65" s="185">
        <v>76825.08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56182.21</v>
      </c>
      <c r="AW65" s="185">
        <v>11159.160000000002</v>
      </c>
      <c r="AX65" s="185">
        <v>0</v>
      </c>
      <c r="AY65" s="185">
        <v>52934.78</v>
      </c>
      <c r="AZ65" s="185">
        <v>0</v>
      </c>
      <c r="BA65" s="185">
        <v>14571.4</v>
      </c>
      <c r="BB65" s="185">
        <v>9954.0499999999993</v>
      </c>
      <c r="BC65" s="185">
        <v>9608.64</v>
      </c>
      <c r="BD65" s="185">
        <v>37607.479999999989</v>
      </c>
      <c r="BE65" s="185">
        <v>320894.26000000007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2125.5300000000002</v>
      </c>
      <c r="BM65" s="185">
        <v>0</v>
      </c>
      <c r="BN65" s="185">
        <v>29080.329999999994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10006.15</v>
      </c>
      <c r="BX65" s="185">
        <v>16448.79</v>
      </c>
      <c r="BY65" s="185">
        <v>11678.89</v>
      </c>
      <c r="BZ65" s="185">
        <v>326.14999999999998</v>
      </c>
      <c r="CA65" s="185">
        <v>0</v>
      </c>
      <c r="CB65" s="185">
        <v>0</v>
      </c>
      <c r="CC65" s="185">
        <v>418357.43</v>
      </c>
      <c r="CD65" s="249" t="s">
        <v>221</v>
      </c>
      <c r="CE65" s="195">
        <f t="shared" si="0"/>
        <v>2390767.1199999996</v>
      </c>
      <c r="CF65" s="252"/>
    </row>
    <row r="66" spans="1:84" ht="12.65" customHeight="1" x14ac:dyDescent="0.3">
      <c r="A66" s="171" t="s">
        <v>239</v>
      </c>
      <c r="B66" s="175"/>
      <c r="C66" s="184">
        <v>681387.43</v>
      </c>
      <c r="D66" s="184">
        <v>222056.53</v>
      </c>
      <c r="E66" s="184">
        <v>303707.65000000002</v>
      </c>
      <c r="F66" s="184">
        <v>240045.69</v>
      </c>
      <c r="G66" s="184">
        <v>94753.19</v>
      </c>
      <c r="H66" s="184">
        <v>597.91999999999996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90011.42</v>
      </c>
      <c r="P66" s="185">
        <v>1725442.26</v>
      </c>
      <c r="Q66" s="185">
        <v>0</v>
      </c>
      <c r="R66" s="185">
        <v>38263.29</v>
      </c>
      <c r="S66" s="184">
        <v>46544.47</v>
      </c>
      <c r="T66" s="184">
        <v>97.5</v>
      </c>
      <c r="U66" s="185">
        <v>1009534.65</v>
      </c>
      <c r="V66" s="185">
        <v>0</v>
      </c>
      <c r="W66" s="185">
        <v>351674.67</v>
      </c>
      <c r="X66" s="185">
        <v>36351.699999999997</v>
      </c>
      <c r="Y66" s="185">
        <v>82905.09</v>
      </c>
      <c r="Z66" s="185">
        <v>74767.73</v>
      </c>
      <c r="AA66" s="185">
        <v>16588.39</v>
      </c>
      <c r="AB66" s="185">
        <v>339057.53</v>
      </c>
      <c r="AC66" s="185">
        <v>15210.4</v>
      </c>
      <c r="AD66" s="185">
        <v>2572480.39</v>
      </c>
      <c r="AE66" s="185">
        <v>17100.900000000001</v>
      </c>
      <c r="AF66" s="185">
        <v>0</v>
      </c>
      <c r="AG66" s="185">
        <v>1231930.08</v>
      </c>
      <c r="AH66" s="185">
        <v>25628.69</v>
      </c>
      <c r="AI66" s="185">
        <v>0</v>
      </c>
      <c r="AJ66" s="185">
        <v>44301.53</v>
      </c>
      <c r="AK66" s="185">
        <v>12984.32</v>
      </c>
      <c r="AL66" s="185">
        <v>0</v>
      </c>
      <c r="AM66" s="185">
        <v>0</v>
      </c>
      <c r="AN66" s="185">
        <v>0</v>
      </c>
      <c r="AO66" s="185">
        <v>0</v>
      </c>
      <c r="AP66" s="185">
        <v>36893.06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156981.31</v>
      </c>
      <c r="AW66" s="185">
        <v>4670.62</v>
      </c>
      <c r="AX66" s="185">
        <v>0</v>
      </c>
      <c r="AY66" s="185">
        <v>502388.03</v>
      </c>
      <c r="AZ66" s="185">
        <v>0</v>
      </c>
      <c r="BA66" s="185">
        <v>-16787.969999999699</v>
      </c>
      <c r="BB66" s="185">
        <v>1085.46</v>
      </c>
      <c r="BC66" s="185">
        <v>2668.86</v>
      </c>
      <c r="BD66" s="185">
        <v>7623.72</v>
      </c>
      <c r="BE66" s="185">
        <v>1544734.64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97.91</v>
      </c>
      <c r="BM66" s="185">
        <v>0</v>
      </c>
      <c r="BN66" s="185">
        <v>199098.9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212480.75</v>
      </c>
      <c r="BX66" s="185">
        <v>50049.9</v>
      </c>
      <c r="BY66" s="185">
        <v>18867.25</v>
      </c>
      <c r="BZ66" s="185">
        <v>80</v>
      </c>
      <c r="CA66" s="185">
        <v>0</v>
      </c>
      <c r="CB66" s="185">
        <v>0</v>
      </c>
      <c r="CC66" s="185">
        <v>24416487.190000001</v>
      </c>
      <c r="CD66" s="249" t="s">
        <v>221</v>
      </c>
      <c r="CE66" s="195">
        <f t="shared" si="0"/>
        <v>36410843.050000004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1912796</v>
      </c>
      <c r="D67" s="195">
        <f>ROUND(D51+D52,0)</f>
        <v>1342598</v>
      </c>
      <c r="E67" s="195">
        <f t="shared" ref="E67:BP67" si="3">ROUND(E51+E52,0)</f>
        <v>1301023</v>
      </c>
      <c r="F67" s="195">
        <f t="shared" si="3"/>
        <v>676665</v>
      </c>
      <c r="G67" s="195">
        <f t="shared" si="3"/>
        <v>643144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634531</v>
      </c>
      <c r="P67" s="195">
        <f t="shared" si="3"/>
        <v>2351129</v>
      </c>
      <c r="Q67" s="195">
        <f t="shared" si="3"/>
        <v>0</v>
      </c>
      <c r="R67" s="195">
        <f t="shared" si="3"/>
        <v>627718</v>
      </c>
      <c r="S67" s="195">
        <f t="shared" si="3"/>
        <v>185342</v>
      </c>
      <c r="T67" s="195">
        <f t="shared" si="3"/>
        <v>20912</v>
      </c>
      <c r="U67" s="195">
        <f t="shared" si="3"/>
        <v>312901</v>
      </c>
      <c r="V67" s="195">
        <f t="shared" si="3"/>
        <v>6076</v>
      </c>
      <c r="W67" s="195">
        <f t="shared" si="3"/>
        <v>184424</v>
      </c>
      <c r="X67" s="195">
        <f t="shared" si="3"/>
        <v>73607</v>
      </c>
      <c r="Y67" s="195">
        <f t="shared" si="3"/>
        <v>365580</v>
      </c>
      <c r="Z67" s="195">
        <f t="shared" si="3"/>
        <v>345513</v>
      </c>
      <c r="AA67" s="195">
        <f t="shared" si="3"/>
        <v>135993</v>
      </c>
      <c r="AB67" s="195">
        <f t="shared" si="3"/>
        <v>746232</v>
      </c>
      <c r="AC67" s="195">
        <f t="shared" si="3"/>
        <v>273710</v>
      </c>
      <c r="AD67" s="195">
        <f t="shared" si="3"/>
        <v>5069</v>
      </c>
      <c r="AE67" s="195">
        <f t="shared" si="3"/>
        <v>293326</v>
      </c>
      <c r="AF67" s="195">
        <f t="shared" si="3"/>
        <v>0</v>
      </c>
      <c r="AG67" s="195">
        <f t="shared" si="3"/>
        <v>1218965</v>
      </c>
      <c r="AH67" s="195">
        <f t="shared" si="3"/>
        <v>0</v>
      </c>
      <c r="AI67" s="195">
        <f t="shared" si="3"/>
        <v>0</v>
      </c>
      <c r="AJ67" s="195">
        <f t="shared" si="3"/>
        <v>464415</v>
      </c>
      <c r="AK67" s="195">
        <f t="shared" si="3"/>
        <v>181859</v>
      </c>
      <c r="AL67" s="195">
        <f t="shared" si="3"/>
        <v>0</v>
      </c>
      <c r="AM67" s="195">
        <f t="shared" si="3"/>
        <v>16366</v>
      </c>
      <c r="AN67" s="195">
        <f t="shared" si="3"/>
        <v>0</v>
      </c>
      <c r="AO67" s="195">
        <f t="shared" si="3"/>
        <v>0</v>
      </c>
      <c r="AP67" s="195">
        <f t="shared" si="3"/>
        <v>571756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831986</v>
      </c>
      <c r="AW67" s="195">
        <f t="shared" si="3"/>
        <v>236</v>
      </c>
      <c r="AX67" s="195">
        <f t="shared" si="3"/>
        <v>0</v>
      </c>
      <c r="AY67" s="195">
        <f t="shared" si="3"/>
        <v>493720</v>
      </c>
      <c r="AZ67" s="195">
        <f>ROUND(AZ51+AZ52,0)</f>
        <v>0</v>
      </c>
      <c r="BA67" s="195">
        <f>ROUND(BA51+BA52,0)</f>
        <v>83300</v>
      </c>
      <c r="BB67" s="195">
        <f t="shared" si="3"/>
        <v>5933</v>
      </c>
      <c r="BC67" s="195">
        <f t="shared" si="3"/>
        <v>48447</v>
      </c>
      <c r="BD67" s="195">
        <f t="shared" si="3"/>
        <v>339296</v>
      </c>
      <c r="BE67" s="195">
        <f t="shared" si="3"/>
        <v>5227900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143980</v>
      </c>
      <c r="BM67" s="195">
        <f t="shared" si="3"/>
        <v>0</v>
      </c>
      <c r="BN67" s="195">
        <f t="shared" si="3"/>
        <v>541529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63980</v>
      </c>
      <c r="BX67" s="195">
        <f t="shared" si="4"/>
        <v>0</v>
      </c>
      <c r="BY67" s="195">
        <f t="shared" si="4"/>
        <v>147583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7450425</v>
      </c>
      <c r="CD67" s="249" t="s">
        <v>221</v>
      </c>
      <c r="CE67" s="195">
        <f t="shared" si="0"/>
        <v>30269965</v>
      </c>
      <c r="CF67" s="252"/>
    </row>
    <row r="68" spans="1:84" ht="12.65" customHeight="1" x14ac:dyDescent="0.3">
      <c r="A68" s="171" t="s">
        <v>240</v>
      </c>
      <c r="B68" s="175"/>
      <c r="C68" s="184">
        <v>280498.19999999995</v>
      </c>
      <c r="D68" s="184">
        <v>183240.30000000002</v>
      </c>
      <c r="E68" s="184">
        <v>171602.78999999998</v>
      </c>
      <c r="F68" s="184">
        <v>1008.22</v>
      </c>
      <c r="G68" s="184">
        <v>72808.100000000006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13240.55</v>
      </c>
      <c r="P68" s="185">
        <v>8145.3700000000008</v>
      </c>
      <c r="Q68" s="185">
        <v>0</v>
      </c>
      <c r="R68" s="185">
        <v>610.37</v>
      </c>
      <c r="S68" s="185">
        <v>0</v>
      </c>
      <c r="T68" s="185">
        <v>0</v>
      </c>
      <c r="U68" s="185">
        <v>1815.7799999999997</v>
      </c>
      <c r="V68" s="185">
        <v>0</v>
      </c>
      <c r="W68" s="185">
        <v>0</v>
      </c>
      <c r="X68" s="185">
        <v>0</v>
      </c>
      <c r="Y68" s="185">
        <v>0</v>
      </c>
      <c r="Z68" s="185">
        <v>174.24</v>
      </c>
      <c r="AA68" s="185">
        <v>0</v>
      </c>
      <c r="AB68" s="185">
        <v>-558.24</v>
      </c>
      <c r="AC68" s="185">
        <v>17099.070000000003</v>
      </c>
      <c r="AD68" s="185">
        <v>0</v>
      </c>
      <c r="AE68" s="185">
        <v>0</v>
      </c>
      <c r="AF68" s="185">
        <v>0</v>
      </c>
      <c r="AG68" s="185">
        <v>208.63000000000002</v>
      </c>
      <c r="AH68" s="185">
        <v>0</v>
      </c>
      <c r="AI68" s="185">
        <v>0</v>
      </c>
      <c r="AJ68" s="185">
        <v>683103.09000000008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1821922.26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714687.1</v>
      </c>
      <c r="AW68" s="185">
        <v>0</v>
      </c>
      <c r="AX68" s="185">
        <v>0</v>
      </c>
      <c r="AY68" s="185">
        <v>34.07</v>
      </c>
      <c r="AZ68" s="185">
        <v>0</v>
      </c>
      <c r="BA68" s="185">
        <v>0</v>
      </c>
      <c r="BB68" s="185">
        <v>0</v>
      </c>
      <c r="BC68" s="185">
        <v>0</v>
      </c>
      <c r="BD68" s="185">
        <v>23.769999999999996</v>
      </c>
      <c r="BE68" s="185">
        <v>10638.01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53.89</v>
      </c>
      <c r="BM68" s="185">
        <v>0</v>
      </c>
      <c r="BN68" s="185">
        <v>474817.31999999995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66.099999999999994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1541102.6500000001</v>
      </c>
      <c r="CD68" s="249" t="s">
        <v>221</v>
      </c>
      <c r="CE68" s="195">
        <f t="shared" si="0"/>
        <v>5996341.6400000006</v>
      </c>
      <c r="CF68" s="252"/>
    </row>
    <row r="69" spans="1:84" ht="12.65" customHeight="1" x14ac:dyDescent="0.3">
      <c r="A69" s="171" t="s">
        <v>241</v>
      </c>
      <c r="B69" s="175"/>
      <c r="C69" s="184">
        <v>187773.27000000002</v>
      </c>
      <c r="D69" s="184">
        <v>35256.329999999958</v>
      </c>
      <c r="E69" s="185">
        <v>18631.22000000003</v>
      </c>
      <c r="F69" s="185">
        <v>817.76000000000931</v>
      </c>
      <c r="G69" s="184">
        <v>2106.5999999999913</v>
      </c>
      <c r="H69" s="184">
        <v>868.24000000000069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119330.55000000002</v>
      </c>
      <c r="P69" s="185">
        <v>37751.109999999928</v>
      </c>
      <c r="Q69" s="185">
        <v>0</v>
      </c>
      <c r="R69" s="224">
        <v>5207.0500000000102</v>
      </c>
      <c r="S69" s="185">
        <v>7858.0500000000029</v>
      </c>
      <c r="T69" s="184">
        <v>2001.4999999999991</v>
      </c>
      <c r="U69" s="185">
        <v>21712.359999999979</v>
      </c>
      <c r="V69" s="185">
        <v>1.5099999999999909</v>
      </c>
      <c r="W69" s="184">
        <v>13280.259999999998</v>
      </c>
      <c r="X69" s="185">
        <v>15637.500000000004</v>
      </c>
      <c r="Y69" s="185">
        <v>8591.9300000000148</v>
      </c>
      <c r="Z69" s="185">
        <v>1932.3999999999969</v>
      </c>
      <c r="AA69" s="185">
        <v>131.97000000000116</v>
      </c>
      <c r="AB69" s="185">
        <v>11101.960000000021</v>
      </c>
      <c r="AC69" s="185">
        <v>283.55000000000109</v>
      </c>
      <c r="AD69" s="185">
        <v>1.3199999999998226</v>
      </c>
      <c r="AE69" s="185">
        <v>1037.5899999999892</v>
      </c>
      <c r="AF69" s="185">
        <v>0</v>
      </c>
      <c r="AG69" s="185">
        <v>644800.51</v>
      </c>
      <c r="AH69" s="185">
        <v>0</v>
      </c>
      <c r="AI69" s="185">
        <v>0</v>
      </c>
      <c r="AJ69" s="185">
        <v>79258.550000000017</v>
      </c>
      <c r="AK69" s="185">
        <v>496.70000000000073</v>
      </c>
      <c r="AL69" s="185">
        <v>0</v>
      </c>
      <c r="AM69" s="185">
        <v>169.52000000000044</v>
      </c>
      <c r="AN69" s="185">
        <v>0</v>
      </c>
      <c r="AO69" s="184">
        <v>0</v>
      </c>
      <c r="AP69" s="185">
        <v>346217.84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94290.159999999945</v>
      </c>
      <c r="AW69" s="185">
        <v>433031.88</v>
      </c>
      <c r="AX69" s="185">
        <v>0</v>
      </c>
      <c r="AY69" s="185">
        <v>-7746.0800000000017</v>
      </c>
      <c r="AZ69" s="185">
        <v>0</v>
      </c>
      <c r="BA69" s="185">
        <v>21.319999999999709</v>
      </c>
      <c r="BB69" s="185">
        <v>166.54000000000087</v>
      </c>
      <c r="BC69" s="185">
        <v>151.18000000000029</v>
      </c>
      <c r="BD69" s="185">
        <v>1802.0300000000061</v>
      </c>
      <c r="BE69" s="185">
        <v>34194.130000000005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2.0399999999999636</v>
      </c>
      <c r="BM69" s="185">
        <v>0</v>
      </c>
      <c r="BN69" s="185">
        <v>402243.73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33481.68</v>
      </c>
      <c r="BX69" s="185">
        <v>15571.57</v>
      </c>
      <c r="BY69" s="185">
        <v>74565.39</v>
      </c>
      <c r="BZ69" s="185">
        <v>965.03000000000009</v>
      </c>
      <c r="CA69" s="185">
        <v>0</v>
      </c>
      <c r="CB69" s="185">
        <v>0</v>
      </c>
      <c r="CC69" s="185">
        <v>21248128.170000002</v>
      </c>
      <c r="CD69" s="334">
        <v>22874008.819999997</v>
      </c>
      <c r="CE69" s="195">
        <f t="shared" si="0"/>
        <v>46767134.739999995</v>
      </c>
      <c r="CF69" s="252"/>
    </row>
    <row r="70" spans="1:84" ht="12.65" customHeight="1" x14ac:dyDescent="0.3">
      <c r="A70" s="171" t="s">
        <v>242</v>
      </c>
      <c r="B70" s="175"/>
      <c r="C70" s="184">
        <v>25288.2</v>
      </c>
      <c r="D70" s="184">
        <v>5624.53</v>
      </c>
      <c r="E70" s="184">
        <v>0</v>
      </c>
      <c r="F70" s="185">
        <v>0</v>
      </c>
      <c r="G70" s="184">
        <v>11361.94</v>
      </c>
      <c r="H70" s="184">
        <v>2877.6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12570.970000000001</v>
      </c>
      <c r="P70" s="184">
        <v>13032.94</v>
      </c>
      <c r="Q70" s="184">
        <v>0</v>
      </c>
      <c r="R70" s="184">
        <v>35500.97</v>
      </c>
      <c r="S70" s="184">
        <v>0</v>
      </c>
      <c r="T70" s="184">
        <v>0</v>
      </c>
      <c r="U70" s="185">
        <v>42535.28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5374.33</v>
      </c>
      <c r="AB70" s="185">
        <v>20908.61</v>
      </c>
      <c r="AC70" s="185">
        <v>0</v>
      </c>
      <c r="AD70" s="185">
        <v>0</v>
      </c>
      <c r="AE70" s="185">
        <v>0</v>
      </c>
      <c r="AF70" s="185">
        <v>0</v>
      </c>
      <c r="AG70" s="185">
        <v>5419.35</v>
      </c>
      <c r="AH70" s="185">
        <v>0</v>
      </c>
      <c r="AI70" s="185">
        <v>0</v>
      </c>
      <c r="AJ70" s="185">
        <v>224632.69</v>
      </c>
      <c r="AK70" s="185">
        <v>14548.31</v>
      </c>
      <c r="AL70" s="185">
        <v>0</v>
      </c>
      <c r="AM70" s="185">
        <v>0</v>
      </c>
      <c r="AN70" s="185">
        <v>0</v>
      </c>
      <c r="AO70" s="185">
        <v>0</v>
      </c>
      <c r="AP70" s="185">
        <v>101980.24000000002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128702.61</v>
      </c>
      <c r="AW70" s="185">
        <v>369486.64</v>
      </c>
      <c r="AX70" s="185">
        <v>0</v>
      </c>
      <c r="AY70" s="185">
        <v>1405688.55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398.9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674248.85000000009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750</v>
      </c>
      <c r="BZ70" s="185">
        <v>0</v>
      </c>
      <c r="CA70" s="185">
        <v>0</v>
      </c>
      <c r="CB70" s="185">
        <v>0</v>
      </c>
      <c r="CC70" s="185">
        <v>3657006.87</v>
      </c>
      <c r="CD70" s="188"/>
      <c r="CE70" s="195">
        <f t="shared" si="0"/>
        <v>6757938.3800000008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41890879.24000001</v>
      </c>
      <c r="D71" s="195">
        <f t="shared" ref="D71:AI71" si="5">SUM(D61:D69)-D70</f>
        <v>17188792.759999998</v>
      </c>
      <c r="E71" s="195">
        <f t="shared" si="5"/>
        <v>20194760.739999995</v>
      </c>
      <c r="F71" s="195">
        <f t="shared" si="5"/>
        <v>5728899.8499999996</v>
      </c>
      <c r="G71" s="195">
        <f t="shared" si="5"/>
        <v>8238765.5499999989</v>
      </c>
      <c r="H71" s="195">
        <f t="shared" si="5"/>
        <v>390751.23000000004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8710852.3900000025</v>
      </c>
      <c r="P71" s="195">
        <f t="shared" si="5"/>
        <v>32133752.77</v>
      </c>
      <c r="Q71" s="195">
        <f t="shared" si="5"/>
        <v>0</v>
      </c>
      <c r="R71" s="195">
        <f t="shared" si="5"/>
        <v>8570454.1199999992</v>
      </c>
      <c r="S71" s="195">
        <f t="shared" si="5"/>
        <v>2349625.92</v>
      </c>
      <c r="T71" s="195">
        <f t="shared" si="5"/>
        <v>1279881.93</v>
      </c>
      <c r="U71" s="195">
        <f t="shared" si="5"/>
        <v>9404227.3299999982</v>
      </c>
      <c r="V71" s="195">
        <f t="shared" si="5"/>
        <v>7967.18</v>
      </c>
      <c r="W71" s="195">
        <f t="shared" si="5"/>
        <v>2110063.62</v>
      </c>
      <c r="X71" s="195">
        <f t="shared" si="5"/>
        <v>2205548.31</v>
      </c>
      <c r="Y71" s="195">
        <f t="shared" si="5"/>
        <v>7480106.379999999</v>
      </c>
      <c r="Z71" s="195">
        <f t="shared" si="5"/>
        <v>2520220.9200000004</v>
      </c>
      <c r="AA71" s="195">
        <f t="shared" si="5"/>
        <v>1072325.8699999999</v>
      </c>
      <c r="AB71" s="195">
        <f t="shared" si="5"/>
        <v>25903779.160000011</v>
      </c>
      <c r="AC71" s="195">
        <f t="shared" si="5"/>
        <v>4005202.98</v>
      </c>
      <c r="AD71" s="195">
        <f t="shared" si="5"/>
        <v>2601453.27</v>
      </c>
      <c r="AE71" s="195">
        <f t="shared" si="5"/>
        <v>3614360.54</v>
      </c>
      <c r="AF71" s="195">
        <f t="shared" si="5"/>
        <v>0</v>
      </c>
      <c r="AG71" s="195">
        <f t="shared" si="5"/>
        <v>31930559.270000003</v>
      </c>
      <c r="AH71" s="195">
        <f t="shared" si="5"/>
        <v>25628.69</v>
      </c>
      <c r="AI71" s="195">
        <f t="shared" si="5"/>
        <v>0</v>
      </c>
      <c r="AJ71" s="195">
        <f t="shared" ref="AJ71:BO71" si="6">SUM(AJ61:AJ69)-AJ70</f>
        <v>16448252.110000001</v>
      </c>
      <c r="AK71" s="195">
        <f t="shared" si="6"/>
        <v>2210261.9000000004</v>
      </c>
      <c r="AL71" s="195">
        <f t="shared" si="6"/>
        <v>0</v>
      </c>
      <c r="AM71" s="195">
        <f t="shared" si="6"/>
        <v>169380.44</v>
      </c>
      <c r="AN71" s="195">
        <f t="shared" si="6"/>
        <v>0</v>
      </c>
      <c r="AO71" s="195">
        <f t="shared" si="6"/>
        <v>0</v>
      </c>
      <c r="AP71" s="195">
        <f t="shared" si="6"/>
        <v>20743950.599999998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20242381.050000001</v>
      </c>
      <c r="AW71" s="195">
        <f t="shared" si="6"/>
        <v>4918705.16</v>
      </c>
      <c r="AX71" s="195">
        <f t="shared" si="6"/>
        <v>0</v>
      </c>
      <c r="AY71" s="195">
        <f t="shared" si="6"/>
        <v>5425057.3700000001</v>
      </c>
      <c r="AZ71" s="195">
        <f t="shared" si="6"/>
        <v>0</v>
      </c>
      <c r="BA71" s="195">
        <f t="shared" si="6"/>
        <v>265435.60000000027</v>
      </c>
      <c r="BB71" s="195">
        <f t="shared" si="6"/>
        <v>2126348.65</v>
      </c>
      <c r="BC71" s="195">
        <f t="shared" si="6"/>
        <v>1055097.03</v>
      </c>
      <c r="BD71" s="195">
        <f t="shared" si="6"/>
        <v>1905289.51</v>
      </c>
      <c r="BE71" s="195">
        <f t="shared" si="6"/>
        <v>10154135.76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1797789.0999999999</v>
      </c>
      <c r="BM71" s="195">
        <f t="shared" si="6"/>
        <v>0</v>
      </c>
      <c r="BN71" s="195">
        <f t="shared" si="6"/>
        <v>4311116.6300000008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1167549.1700000002</v>
      </c>
      <c r="BX71" s="195">
        <f t="shared" si="7"/>
        <v>3386855.03</v>
      </c>
      <c r="BY71" s="195">
        <f t="shared" si="7"/>
        <v>3517142.0000000005</v>
      </c>
      <c r="BZ71" s="195">
        <f t="shared" si="7"/>
        <v>669022.71000000008</v>
      </c>
      <c r="CA71" s="195">
        <f t="shared" si="7"/>
        <v>0</v>
      </c>
      <c r="CB71" s="195">
        <f t="shared" si="7"/>
        <v>0</v>
      </c>
      <c r="CC71" s="195">
        <f t="shared" si="7"/>
        <v>117377213.59</v>
      </c>
      <c r="CD71" s="245">
        <f>CD69-CD70</f>
        <v>22874008.819999997</v>
      </c>
      <c r="CE71" s="195">
        <f>SUM(CE61:CE69)-CE70</f>
        <v>480323852.25000012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170958052.87</v>
      </c>
      <c r="D73" s="184">
        <v>52113571.969999991</v>
      </c>
      <c r="E73" s="185">
        <v>64679765.339999996</v>
      </c>
      <c r="F73" s="185">
        <v>18933580.300000001</v>
      </c>
      <c r="G73" s="184">
        <v>38739180.990000002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24869851.950000003</v>
      </c>
      <c r="P73" s="185">
        <v>157123079</v>
      </c>
      <c r="Q73" s="185">
        <v>0</v>
      </c>
      <c r="R73" s="185">
        <v>34556440</v>
      </c>
      <c r="S73" s="185">
        <v>0</v>
      </c>
      <c r="T73" s="185">
        <v>5269007.9999999991</v>
      </c>
      <c r="U73" s="185">
        <v>87844404.019999996</v>
      </c>
      <c r="V73" s="185">
        <v>4204728</v>
      </c>
      <c r="W73" s="185">
        <v>20548779.5</v>
      </c>
      <c r="X73" s="185">
        <v>56077605.600000009</v>
      </c>
      <c r="Y73" s="185">
        <v>61868603.250000007</v>
      </c>
      <c r="Z73" s="185">
        <v>10740287.200000001</v>
      </c>
      <c r="AA73" s="185">
        <v>6609354</v>
      </c>
      <c r="AB73" s="185">
        <v>88790069.010000005</v>
      </c>
      <c r="AC73" s="185">
        <v>56181005</v>
      </c>
      <c r="AD73" s="185">
        <v>4764662</v>
      </c>
      <c r="AE73" s="185">
        <v>15533967</v>
      </c>
      <c r="AF73" s="185">
        <v>0</v>
      </c>
      <c r="AG73" s="185">
        <v>147994285.68000001</v>
      </c>
      <c r="AH73" s="185">
        <v>78441</v>
      </c>
      <c r="AI73" s="185">
        <v>0</v>
      </c>
      <c r="AJ73" s="185">
        <v>1543984</v>
      </c>
      <c r="AK73" s="185">
        <v>12053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34303155.659999996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185">
        <v>3655.4500000000007</v>
      </c>
      <c r="CD73" s="249" t="s">
        <v>221</v>
      </c>
      <c r="CE73" s="195">
        <f t="shared" ref="CE73:CE80" si="8">SUM(C73:CD73)</f>
        <v>1164341569.7900002</v>
      </c>
      <c r="CF73" s="252"/>
    </row>
    <row r="74" spans="1:84" ht="12.65" customHeight="1" x14ac:dyDescent="0.3">
      <c r="A74" s="171" t="s">
        <v>246</v>
      </c>
      <c r="B74" s="175"/>
      <c r="C74" s="184">
        <v>3002394</v>
      </c>
      <c r="D74" s="184">
        <v>6964045</v>
      </c>
      <c r="E74" s="185">
        <v>4389317.74</v>
      </c>
      <c r="F74" s="185">
        <v>608926.00000000012</v>
      </c>
      <c r="G74" s="184">
        <v>7740</v>
      </c>
      <c r="H74" s="184">
        <v>297619.00000000006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7163891.5</v>
      </c>
      <c r="P74" s="185">
        <v>190365492.94999999</v>
      </c>
      <c r="Q74" s="185">
        <v>0</v>
      </c>
      <c r="R74" s="185">
        <v>49611328</v>
      </c>
      <c r="S74" s="185">
        <v>0</v>
      </c>
      <c r="T74" s="185">
        <v>71511</v>
      </c>
      <c r="U74" s="185">
        <v>47146800.890000001</v>
      </c>
      <c r="V74" s="185">
        <v>5407986</v>
      </c>
      <c r="W74" s="185">
        <v>43282499</v>
      </c>
      <c r="X74" s="185">
        <v>85355454.599999994</v>
      </c>
      <c r="Y74" s="185">
        <v>47377919.049999997</v>
      </c>
      <c r="Z74" s="185">
        <v>9091369.8000000007</v>
      </c>
      <c r="AA74" s="185">
        <v>9224687</v>
      </c>
      <c r="AB74" s="185">
        <v>37884998.82</v>
      </c>
      <c r="AC74" s="185">
        <v>3161805</v>
      </c>
      <c r="AD74" s="185">
        <v>94512</v>
      </c>
      <c r="AE74" s="185">
        <v>0</v>
      </c>
      <c r="AF74" s="185">
        <v>0</v>
      </c>
      <c r="AG74" s="185">
        <v>307773836.37999994</v>
      </c>
      <c r="AH74" s="185">
        <v>2079</v>
      </c>
      <c r="AI74" s="185">
        <v>0</v>
      </c>
      <c r="AJ74" s="185">
        <v>33822149.959999993</v>
      </c>
      <c r="AK74" s="185">
        <v>9127267.3499999996</v>
      </c>
      <c r="AL74" s="185">
        <v>0</v>
      </c>
      <c r="AM74" s="185">
        <v>0</v>
      </c>
      <c r="AN74" s="185">
        <v>0</v>
      </c>
      <c r="AO74" s="185">
        <v>0</v>
      </c>
      <c r="AP74" s="185">
        <v>39777565.640000001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37716957.640000001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185">
        <v>2346009.0499999998</v>
      </c>
      <c r="CD74" s="249" t="s">
        <v>221</v>
      </c>
      <c r="CE74" s="195">
        <f t="shared" si="8"/>
        <v>981076162.37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173960446.87</v>
      </c>
      <c r="D75" s="195">
        <f t="shared" si="9"/>
        <v>59077616.969999991</v>
      </c>
      <c r="E75" s="195">
        <f t="shared" si="9"/>
        <v>69069083.079999998</v>
      </c>
      <c r="F75" s="195">
        <f t="shared" si="9"/>
        <v>19542506.300000001</v>
      </c>
      <c r="G75" s="195">
        <f t="shared" si="9"/>
        <v>38746920.990000002</v>
      </c>
      <c r="H75" s="195">
        <f t="shared" si="9"/>
        <v>297619.00000000006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32033743.450000003</v>
      </c>
      <c r="P75" s="195">
        <f t="shared" si="9"/>
        <v>347488571.94999999</v>
      </c>
      <c r="Q75" s="195">
        <f t="shared" si="9"/>
        <v>0</v>
      </c>
      <c r="R75" s="195">
        <f t="shared" si="9"/>
        <v>84167768</v>
      </c>
      <c r="S75" s="195">
        <f t="shared" si="9"/>
        <v>0</v>
      </c>
      <c r="T75" s="195">
        <f t="shared" si="9"/>
        <v>5340518.9999999991</v>
      </c>
      <c r="U75" s="195">
        <f t="shared" si="9"/>
        <v>134991204.91</v>
      </c>
      <c r="V75" s="195">
        <f t="shared" si="9"/>
        <v>9612714</v>
      </c>
      <c r="W75" s="195">
        <f t="shared" si="9"/>
        <v>63831278.5</v>
      </c>
      <c r="X75" s="195">
        <f t="shared" si="9"/>
        <v>141433060.19999999</v>
      </c>
      <c r="Y75" s="195">
        <f t="shared" si="9"/>
        <v>109246522.30000001</v>
      </c>
      <c r="Z75" s="195">
        <f t="shared" si="9"/>
        <v>19831657</v>
      </c>
      <c r="AA75" s="195">
        <f t="shared" si="9"/>
        <v>15834041</v>
      </c>
      <c r="AB75" s="195">
        <f t="shared" si="9"/>
        <v>126675067.83000001</v>
      </c>
      <c r="AC75" s="195">
        <f t="shared" si="9"/>
        <v>59342810</v>
      </c>
      <c r="AD75" s="195">
        <f t="shared" si="9"/>
        <v>4859174</v>
      </c>
      <c r="AE75" s="195">
        <f t="shared" si="9"/>
        <v>15533967</v>
      </c>
      <c r="AF75" s="195">
        <f t="shared" si="9"/>
        <v>0</v>
      </c>
      <c r="AG75" s="195">
        <f t="shared" si="9"/>
        <v>455768122.05999994</v>
      </c>
      <c r="AH75" s="195">
        <f t="shared" si="9"/>
        <v>80520</v>
      </c>
      <c r="AI75" s="195">
        <f t="shared" si="9"/>
        <v>0</v>
      </c>
      <c r="AJ75" s="195">
        <f t="shared" si="9"/>
        <v>35366133.959999993</v>
      </c>
      <c r="AK75" s="195">
        <f t="shared" si="9"/>
        <v>9139320.3499999996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39777565.640000001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72020113.299999997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2143068067.6599998</v>
      </c>
      <c r="CF75" s="252"/>
    </row>
    <row r="76" spans="1:84" ht="12.65" customHeight="1" x14ac:dyDescent="0.3">
      <c r="A76" s="171" t="s">
        <v>248</v>
      </c>
      <c r="B76" s="175"/>
      <c r="C76" s="184">
        <v>43782.979999999996</v>
      </c>
      <c r="D76" s="184">
        <v>36404.69</v>
      </c>
      <c r="E76" s="185">
        <v>34734.25</v>
      </c>
      <c r="F76" s="185">
        <v>19167.78</v>
      </c>
      <c r="G76" s="184">
        <v>25606.73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17352.46</v>
      </c>
      <c r="P76" s="185">
        <v>36003.29</v>
      </c>
      <c r="Q76" s="185">
        <v>0</v>
      </c>
      <c r="R76" s="185">
        <v>14000.38</v>
      </c>
      <c r="S76" s="185">
        <v>5920.79</v>
      </c>
      <c r="T76" s="185">
        <v>179.15</v>
      </c>
      <c r="U76" s="185">
        <v>6229.58</v>
      </c>
      <c r="V76" s="185">
        <v>188.63</v>
      </c>
      <c r="W76" s="185">
        <v>10916.86</v>
      </c>
      <c r="X76" s="185">
        <v>1888.12</v>
      </c>
      <c r="Y76" s="185">
        <v>10440.51</v>
      </c>
      <c r="Z76" s="185">
        <v>0</v>
      </c>
      <c r="AA76" s="185">
        <v>4001.48</v>
      </c>
      <c r="AB76" s="185">
        <v>10026.59</v>
      </c>
      <c r="AC76" s="185">
        <v>0</v>
      </c>
      <c r="AD76" s="185">
        <v>4579.7599999999993</v>
      </c>
      <c r="AE76" s="185">
        <v>7010.07</v>
      </c>
      <c r="AF76" s="185">
        <v>0</v>
      </c>
      <c r="AG76" s="185">
        <v>30827.970000000005</v>
      </c>
      <c r="AH76" s="185">
        <v>0</v>
      </c>
      <c r="AI76" s="185">
        <v>0</v>
      </c>
      <c r="AJ76" s="185">
        <v>25502.949999999997</v>
      </c>
      <c r="AK76" s="185">
        <v>5521.16</v>
      </c>
      <c r="AL76" s="185">
        <v>856.95999999999992</v>
      </c>
      <c r="AM76" s="185">
        <v>508.09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20351.27</v>
      </c>
      <c r="AW76" s="185">
        <v>0</v>
      </c>
      <c r="AX76" s="185">
        <v>0</v>
      </c>
      <c r="AY76" s="185">
        <v>14179.26</v>
      </c>
      <c r="AZ76" s="185">
        <v>0</v>
      </c>
      <c r="BA76" s="185">
        <v>2561.4499999999998</v>
      </c>
      <c r="BB76" s="185">
        <v>559.83999999999992</v>
      </c>
      <c r="BC76" s="185">
        <v>746.01</v>
      </c>
      <c r="BD76" s="185">
        <v>10401.75</v>
      </c>
      <c r="BE76" s="185">
        <v>169568.78999999998</v>
      </c>
      <c r="BF76" s="185">
        <v>5984.8799999999992</v>
      </c>
      <c r="BG76" s="185">
        <v>239.5</v>
      </c>
      <c r="BH76" s="185">
        <v>0</v>
      </c>
      <c r="BI76" s="185">
        <v>0</v>
      </c>
      <c r="BJ76" s="185">
        <v>0</v>
      </c>
      <c r="BK76" s="185">
        <v>0</v>
      </c>
      <c r="BL76" s="185">
        <v>4449.7299999999996</v>
      </c>
      <c r="BM76" s="185">
        <v>0</v>
      </c>
      <c r="BN76" s="185">
        <v>11048.640000000001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1920.45</v>
      </c>
      <c r="BX76" s="185">
        <v>621.27</v>
      </c>
      <c r="BY76" s="185">
        <v>2284.1999999999998</v>
      </c>
      <c r="BZ76" s="185">
        <v>201.35</v>
      </c>
      <c r="CA76" s="185"/>
      <c r="CB76" s="185"/>
      <c r="CC76" s="185">
        <v>65269.7</v>
      </c>
      <c r="CD76" s="249" t="s">
        <v>221</v>
      </c>
      <c r="CE76" s="195">
        <f t="shared" si="8"/>
        <v>662039.31999999995</v>
      </c>
      <c r="CF76" s="195">
        <f>BE59-CE76</f>
        <v>-0.31999999994877726</v>
      </c>
    </row>
    <row r="77" spans="1:84" ht="12.65" customHeight="1" x14ac:dyDescent="0.3">
      <c r="A77" s="171" t="s">
        <v>249</v>
      </c>
      <c r="B77" s="175"/>
      <c r="C77" s="184">
        <v>67773.976738909623</v>
      </c>
      <c r="D77" s="184">
        <v>75103.609429145727</v>
      </c>
      <c r="E77" s="184">
        <v>67536.694505481966</v>
      </c>
      <c r="F77" s="184">
        <v>12018.223190942897</v>
      </c>
      <c r="G77" s="184">
        <v>35353.572121176512</v>
      </c>
      <c r="H77" s="184"/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2298.8996092635753</v>
      </c>
      <c r="P77" s="184">
        <v>0</v>
      </c>
      <c r="Q77" s="184">
        <v>0</v>
      </c>
      <c r="R77" s="184">
        <v>207.55934568260648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279.02537531417522</v>
      </c>
      <c r="Z77" s="184">
        <v>0</v>
      </c>
      <c r="AA77" s="184">
        <v>0</v>
      </c>
      <c r="AB77" s="184">
        <v>0</v>
      </c>
      <c r="AC77" s="184">
        <v>0</v>
      </c>
      <c r="AD77" s="184">
        <v>3.9920724088626938</v>
      </c>
      <c r="AE77" s="184">
        <v>0</v>
      </c>
      <c r="AF77" s="184">
        <v>0</v>
      </c>
      <c r="AG77" s="184">
        <v>8760.5974659418389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755.18937621955831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270091.33923048741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15158.989827882697</v>
      </c>
      <c r="D78" s="184">
        <v>4497.3442001728799</v>
      </c>
      <c r="E78" s="184">
        <v>61273.538536324486</v>
      </c>
      <c r="F78" s="184">
        <v>9869.2674275957852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18336.280168487323</v>
      </c>
      <c r="Q78" s="184">
        <v>0</v>
      </c>
      <c r="R78" s="184">
        <v>2809.1535727287787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4990.1560823430809</v>
      </c>
      <c r="Z78" s="184">
        <v>0</v>
      </c>
      <c r="AA78" s="184">
        <v>0</v>
      </c>
      <c r="AB78" s="184">
        <v>0</v>
      </c>
      <c r="AC78" s="184">
        <v>0</v>
      </c>
      <c r="AD78" s="184">
        <v>1004.0083065791755</v>
      </c>
      <c r="AE78" s="184">
        <v>14028.122820210488</v>
      </c>
      <c r="AF78" s="184">
        <v>0</v>
      </c>
      <c r="AG78" s="184">
        <v>17585.139057675296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149551.99999999997</v>
      </c>
      <c r="CF78" s="195"/>
    </row>
    <row r="79" spans="1:84" ht="12.65" customHeight="1" x14ac:dyDescent="0.3">
      <c r="A79" s="171" t="s">
        <v>251</v>
      </c>
      <c r="B79" s="175"/>
      <c r="C79" s="225">
        <v>701650</v>
      </c>
      <c r="D79" s="225">
        <v>281210</v>
      </c>
      <c r="E79" s="184">
        <v>397717</v>
      </c>
      <c r="F79" s="184">
        <v>70895</v>
      </c>
      <c r="G79" s="184">
        <v>104620</v>
      </c>
      <c r="H79" s="184"/>
      <c r="I79" s="184"/>
      <c r="J79" s="184"/>
      <c r="K79" s="184"/>
      <c r="L79" s="184"/>
      <c r="M79" s="184"/>
      <c r="N79" s="184"/>
      <c r="O79" s="184">
        <v>97157</v>
      </c>
      <c r="P79" s="184">
        <v>154790</v>
      </c>
      <c r="Q79" s="184"/>
      <c r="R79" s="184">
        <v>53628</v>
      </c>
      <c r="S79" s="184">
        <v>5423</v>
      </c>
      <c r="T79" s="184"/>
      <c r="U79" s="184">
        <v>7</v>
      </c>
      <c r="V79" s="184"/>
      <c r="W79" s="184"/>
      <c r="X79" s="184">
        <v>26410</v>
      </c>
      <c r="Y79" s="184">
        <v>95878</v>
      </c>
      <c r="Z79" s="184"/>
      <c r="AA79" s="184">
        <v>25268</v>
      </c>
      <c r="AB79" s="184">
        <v>5857</v>
      </c>
      <c r="AC79" s="184"/>
      <c r="AD79" s="184"/>
      <c r="AE79" s="184">
        <v>10813</v>
      </c>
      <c r="AF79" s="184"/>
      <c r="AG79" s="184">
        <v>516030</v>
      </c>
      <c r="AH79" s="184"/>
      <c r="AI79" s="184"/>
      <c r="AJ79" s="184"/>
      <c r="AK79" s="184">
        <v>6116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1785</v>
      </c>
      <c r="AW79" s="184"/>
      <c r="AX79" s="249" t="s">
        <v>221</v>
      </c>
      <c r="AY79" s="184">
        <v>2625</v>
      </c>
      <c r="AZ79" s="249" t="s">
        <v>221</v>
      </c>
      <c r="BA79" s="249" t="s">
        <v>221</v>
      </c>
      <c r="BB79" s="184"/>
      <c r="BC79" s="184"/>
      <c r="BD79" s="184">
        <v>1194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141625</v>
      </c>
      <c r="CD79" s="249" t="s">
        <v>221</v>
      </c>
      <c r="CE79" s="195">
        <f t="shared" si="8"/>
        <v>2700698</v>
      </c>
      <c r="CF79" s="195">
        <f>BA59</f>
        <v>0</v>
      </c>
    </row>
    <row r="80" spans="1:84" ht="14" x14ac:dyDescent="0.3">
      <c r="A80" s="171" t="s">
        <v>252</v>
      </c>
      <c r="B80" s="175"/>
      <c r="C80" s="187">
        <v>199.3141116165323</v>
      </c>
      <c r="D80" s="187">
        <v>74.805773277423867</v>
      </c>
      <c r="E80" s="187">
        <v>86.015721906025263</v>
      </c>
      <c r="F80" s="187">
        <v>24.27174725694908</v>
      </c>
      <c r="G80" s="187">
        <v>35.52633766636626</v>
      </c>
      <c r="H80" s="187">
        <v>2.3339726024200039E-2</v>
      </c>
      <c r="I80" s="187"/>
      <c r="J80" s="187"/>
      <c r="K80" s="187"/>
      <c r="L80" s="187"/>
      <c r="M80" s="187"/>
      <c r="N80" s="187"/>
      <c r="O80" s="187">
        <v>29.841292461665571</v>
      </c>
      <c r="P80" s="187">
        <v>30.5875979410154</v>
      </c>
      <c r="Q80" s="187"/>
      <c r="R80" s="187">
        <v>24.364492462415821</v>
      </c>
      <c r="S80" s="187">
        <v>0</v>
      </c>
      <c r="T80" s="187">
        <v>5.3094568485877458</v>
      </c>
      <c r="U80" s="187">
        <v>9.0089041083549447E-3</v>
      </c>
      <c r="V80" s="187">
        <v>0</v>
      </c>
      <c r="W80" s="187">
        <v>5.9931506841105278E-3</v>
      </c>
      <c r="X80" s="187">
        <v>0</v>
      </c>
      <c r="Y80" s="187">
        <v>3.1439684927200044</v>
      </c>
      <c r="Z80" s="187">
        <v>1.1946363012062142</v>
      </c>
      <c r="AA80" s="187">
        <v>0</v>
      </c>
      <c r="AB80" s="187">
        <v>5.633561643063896E-3</v>
      </c>
      <c r="AC80" s="187">
        <v>0</v>
      </c>
      <c r="AD80" s="187">
        <v>0</v>
      </c>
      <c r="AE80" s="187">
        <v>0</v>
      </c>
      <c r="AF80" s="187"/>
      <c r="AG80" s="187">
        <v>108.09849245094543</v>
      </c>
      <c r="AH80" s="187">
        <v>0</v>
      </c>
      <c r="AI80" s="187">
        <v>0</v>
      </c>
      <c r="AJ80" s="187">
        <v>11.299371231328854</v>
      </c>
      <c r="AK80" s="187">
        <v>0</v>
      </c>
      <c r="AL80" s="187">
        <v>0</v>
      </c>
      <c r="AM80" s="187">
        <v>0</v>
      </c>
      <c r="AN80" s="187"/>
      <c r="AO80" s="187"/>
      <c r="AP80" s="187">
        <v>9.756590409622385</v>
      </c>
      <c r="AQ80" s="187"/>
      <c r="AR80" s="187"/>
      <c r="AS80" s="187"/>
      <c r="AT80" s="187"/>
      <c r="AU80" s="187"/>
      <c r="AV80" s="187">
        <v>18.543417120747478</v>
      </c>
      <c r="AW80" s="249">
        <v>2.6849315064815162E-2</v>
      </c>
      <c r="AX80" s="249"/>
      <c r="AY80" s="249">
        <v>0</v>
      </c>
      <c r="AZ80" s="249"/>
      <c r="BA80" s="249">
        <v>0</v>
      </c>
      <c r="BB80" s="249">
        <v>0</v>
      </c>
      <c r="BC80" s="249">
        <v>0</v>
      </c>
      <c r="BD80" s="249">
        <v>0</v>
      </c>
      <c r="BE80" s="249">
        <v>0</v>
      </c>
      <c r="BF80" s="249"/>
      <c r="BG80" s="249">
        <v>0</v>
      </c>
      <c r="BH80" s="249"/>
      <c r="BI80" s="249"/>
      <c r="BJ80" s="249"/>
      <c r="BK80" s="249"/>
      <c r="BL80" s="249">
        <v>0</v>
      </c>
      <c r="BM80" s="249"/>
      <c r="BN80" s="249">
        <v>1.1506849313492213E-2</v>
      </c>
      <c r="BO80" s="249"/>
      <c r="BP80" s="249"/>
      <c r="BQ80" s="249"/>
      <c r="BR80" s="249"/>
      <c r="BS80" s="249"/>
      <c r="BT80" s="249"/>
      <c r="BU80" s="254"/>
      <c r="BV80" s="254"/>
      <c r="BW80" s="254">
        <v>0</v>
      </c>
      <c r="BX80" s="254">
        <v>1.0428082190352317E-2</v>
      </c>
      <c r="BY80" s="254">
        <v>4.1425472597065012</v>
      </c>
      <c r="BZ80" s="254">
        <v>0.69740136976747924</v>
      </c>
      <c r="CA80" s="254"/>
      <c r="CB80" s="254"/>
      <c r="CC80" s="249">
        <v>2.597968492794799</v>
      </c>
      <c r="CD80" s="249" t="s">
        <v>221</v>
      </c>
      <c r="CE80" s="255">
        <f t="shared" si="8"/>
        <v>669.60368415484879</v>
      </c>
      <c r="CF80" s="255"/>
    </row>
    <row r="81" spans="1:11" ht="12.65" customHeight="1" x14ac:dyDescent="0.3">
      <c r="A81" s="208" t="s">
        <v>253</v>
      </c>
      <c r="B81" s="208"/>
      <c r="C81" s="208"/>
      <c r="D81" s="208"/>
      <c r="E81" s="208"/>
    </row>
    <row r="82" spans="1:11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11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11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11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11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11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11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  <c r="G88" s="2"/>
    </row>
    <row r="89" spans="1:11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  <c r="G89" s="335" t="s">
        <v>1280</v>
      </c>
      <c r="H89" s="335" t="s">
        <v>249</v>
      </c>
      <c r="K89" s="335" t="s">
        <v>1279</v>
      </c>
    </row>
    <row r="90" spans="1:11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  <c r="G90" s="336" t="s">
        <v>1281</v>
      </c>
      <c r="H90" s="336" t="s">
        <v>250</v>
      </c>
      <c r="I90" s="337"/>
      <c r="J90" s="337"/>
      <c r="K90" s="337" t="s">
        <v>1282</v>
      </c>
    </row>
    <row r="91" spans="1:11" ht="12.65" customHeight="1" x14ac:dyDescent="0.3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11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11" ht="12.65" customHeight="1" x14ac:dyDescent="0.3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11" ht="12.65" customHeight="1" x14ac:dyDescent="0.3">
      <c r="A94" s="173"/>
      <c r="B94" s="173"/>
      <c r="C94" s="191"/>
      <c r="D94" s="175"/>
      <c r="E94" s="175"/>
    </row>
    <row r="95" spans="1:11" ht="12.65" customHeight="1" x14ac:dyDescent="0.3">
      <c r="A95" s="208" t="s">
        <v>265</v>
      </c>
      <c r="B95" s="208"/>
      <c r="C95" s="208"/>
      <c r="D95" s="208"/>
      <c r="E95" s="208"/>
    </row>
    <row r="96" spans="1:11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19842</v>
      </c>
      <c r="D111" s="174">
        <v>102418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2227</v>
      </c>
      <c r="D114" s="174">
        <v>3519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70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104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48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47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361</v>
      </c>
    </row>
    <row r="128" spans="1:5" ht="12.65" customHeight="1" x14ac:dyDescent="0.3">
      <c r="A128" s="173" t="s">
        <v>292</v>
      </c>
      <c r="B128" s="172" t="s">
        <v>256</v>
      </c>
      <c r="C128" s="189">
        <v>375</v>
      </c>
      <c r="D128" s="175"/>
      <c r="E128" s="175"/>
    </row>
    <row r="129" spans="1:5" ht="12.65" customHeight="1" x14ac:dyDescent="0.3">
      <c r="A129" s="173" t="s">
        <v>293</v>
      </c>
      <c r="B129" s="172" t="s">
        <v>256</v>
      </c>
      <c r="C129" s="189">
        <v>17</v>
      </c>
      <c r="D129" s="175"/>
      <c r="E129" s="175"/>
    </row>
    <row r="130" spans="1:5" ht="12.65" customHeight="1" x14ac:dyDescent="0.3">
      <c r="A130" s="173"/>
      <c r="B130" s="175"/>
      <c r="C130" s="191"/>
      <c r="D130" s="175"/>
      <c r="E130" s="175"/>
    </row>
    <row r="131" spans="1:5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5" ht="12.65" customHeight="1" x14ac:dyDescent="0.3">
      <c r="A132" s="173"/>
      <c r="B132" s="173"/>
      <c r="C132" s="191"/>
      <c r="D132" s="175"/>
      <c r="E132" s="175"/>
    </row>
    <row r="133" spans="1:5" ht="12.65" customHeight="1" x14ac:dyDescent="0.3">
      <c r="A133" s="173"/>
      <c r="B133" s="173"/>
      <c r="C133" s="191"/>
      <c r="D133" s="175"/>
      <c r="E133" s="175"/>
    </row>
    <row r="134" spans="1:5" ht="12.65" customHeight="1" x14ac:dyDescent="0.3">
      <c r="A134" s="173"/>
      <c r="B134" s="173"/>
      <c r="C134" s="191"/>
      <c r="D134" s="175"/>
      <c r="E134" s="175"/>
    </row>
    <row r="135" spans="1:5" ht="18" customHeight="1" x14ac:dyDescent="0.3">
      <c r="A135" s="173"/>
      <c r="B135" s="173"/>
      <c r="C135" s="191"/>
      <c r="D135" s="175"/>
      <c r="E135" s="175"/>
    </row>
    <row r="136" spans="1:5" ht="12.65" customHeight="1" x14ac:dyDescent="0.3">
      <c r="A136" s="208" t="s">
        <v>1240</v>
      </c>
      <c r="B136" s="207"/>
      <c r="C136" s="207"/>
      <c r="D136" s="207"/>
      <c r="E136" s="207"/>
    </row>
    <row r="137" spans="1:5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5" ht="12.65" customHeight="1" x14ac:dyDescent="0.3">
      <c r="A138" s="173" t="s">
        <v>277</v>
      </c>
      <c r="B138" s="174">
        <v>9244.2568351284172</v>
      </c>
      <c r="C138" s="189">
        <v>4005.6619718309857</v>
      </c>
      <c r="D138" s="174">
        <v>6592.0811930405962</v>
      </c>
      <c r="E138" s="175">
        <f>SUM(B138:D138)</f>
        <v>19842</v>
      </c>
    </row>
    <row r="139" spans="1:5" ht="12.65" customHeight="1" x14ac:dyDescent="0.3">
      <c r="A139" s="173" t="s">
        <v>215</v>
      </c>
      <c r="B139" s="174">
        <v>57361.378568780121</v>
      </c>
      <c r="C139" s="189">
        <v>20185.914720059325</v>
      </c>
      <c r="D139" s="174">
        <v>24870.70671116055</v>
      </c>
      <c r="E139" s="175">
        <f>SUM(B139:D139)</f>
        <v>102418</v>
      </c>
    </row>
    <row r="140" spans="1:5" ht="12.65" customHeight="1" x14ac:dyDescent="0.3">
      <c r="A140" s="173" t="s">
        <v>298</v>
      </c>
      <c r="B140" s="174">
        <v>21790.62280008525</v>
      </c>
      <c r="C140" s="174">
        <v>15191.258756672612</v>
      </c>
      <c r="D140" s="174">
        <v>30764.118443242143</v>
      </c>
      <c r="E140" s="175">
        <f>SUM(B140:D140)</f>
        <v>67746</v>
      </c>
    </row>
    <row r="141" spans="1:5" ht="12.65" customHeight="1" x14ac:dyDescent="0.3">
      <c r="A141" s="173" t="s">
        <v>245</v>
      </c>
      <c r="B141" s="174">
        <v>651547459.26999998</v>
      </c>
      <c r="C141" s="189">
        <v>200636231.15157622</v>
      </c>
      <c r="D141" s="174">
        <v>312157879.36842382</v>
      </c>
      <c r="E141" s="175">
        <f>SUM(B141:D141)</f>
        <v>1164341569.79</v>
      </c>
    </row>
    <row r="142" spans="1:5" ht="12.65" customHeight="1" x14ac:dyDescent="0.3">
      <c r="A142" s="173" t="s">
        <v>246</v>
      </c>
      <c r="B142" s="174">
        <v>315565280.2711761</v>
      </c>
      <c r="C142" s="189">
        <v>219995264.5319801</v>
      </c>
      <c r="D142" s="174">
        <v>445516759.56684381</v>
      </c>
      <c r="E142" s="175">
        <f>SUM(B142:D142)</f>
        <v>981077304.37</v>
      </c>
    </row>
    <row r="143" spans="1:5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5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11919431.939999999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21997871.580000002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19146371.420000002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45019.4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53108694.340000004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5040546.37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955795.27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5996341.6400000006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3123510.6900000004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3123510.6900000004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195381.46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5533241.0699999994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5728622.5299999993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14021875.599999998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14021875.599999998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11726734.449999999</v>
      </c>
      <c r="C195" s="189">
        <v>93876.77</v>
      </c>
      <c r="D195" s="174">
        <v>0</v>
      </c>
      <c r="E195" s="175">
        <f t="shared" ref="E195:E203" si="10">SUM(B195:C195)-D195</f>
        <v>11820611.219999999</v>
      </c>
    </row>
    <row r="196" spans="1:8" ht="12.65" customHeight="1" x14ac:dyDescent="0.3">
      <c r="A196" s="173" t="s">
        <v>333</v>
      </c>
      <c r="B196" s="174">
        <v>4046593.81</v>
      </c>
      <c r="C196" s="189">
        <v>0</v>
      </c>
      <c r="D196" s="174">
        <v>10028.709999999999</v>
      </c>
      <c r="E196" s="175">
        <f t="shared" si="10"/>
        <v>4036565.1</v>
      </c>
    </row>
    <row r="197" spans="1:8" ht="12.65" customHeight="1" x14ac:dyDescent="0.3">
      <c r="A197" s="173" t="s">
        <v>334</v>
      </c>
      <c r="B197" s="174">
        <v>578760155.30999994</v>
      </c>
      <c r="C197" s="189">
        <v>22829624.970000003</v>
      </c>
      <c r="D197" s="174">
        <v>1732725.78</v>
      </c>
      <c r="E197" s="175">
        <f t="shared" si="10"/>
        <v>599857054.5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9985007.8000000007</v>
      </c>
      <c r="C199" s="189">
        <v>1931400.43</v>
      </c>
      <c r="D199" s="174">
        <v>0</v>
      </c>
      <c r="E199" s="175">
        <f t="shared" si="10"/>
        <v>11916408.23</v>
      </c>
    </row>
    <row r="200" spans="1:8" ht="12.65" customHeight="1" x14ac:dyDescent="0.3">
      <c r="A200" s="173" t="s">
        <v>337</v>
      </c>
      <c r="B200" s="174">
        <v>90273799.900000006</v>
      </c>
      <c r="C200" s="189">
        <v>10734456.609999999</v>
      </c>
      <c r="D200" s="174">
        <v>6876.69</v>
      </c>
      <c r="E200" s="175">
        <f t="shared" si="10"/>
        <v>101001379.82000001</v>
      </c>
    </row>
    <row r="201" spans="1:8" ht="12.65" customHeight="1" x14ac:dyDescent="0.3">
      <c r="A201" s="173" t="s">
        <v>338</v>
      </c>
      <c r="B201" s="174">
        <v>729391.62999999989</v>
      </c>
      <c r="C201" s="189">
        <v>0</v>
      </c>
      <c r="D201" s="174">
        <v>0</v>
      </c>
      <c r="E201" s="175">
        <f t="shared" si="10"/>
        <v>729391.62999999989</v>
      </c>
    </row>
    <row r="202" spans="1:8" ht="12.65" customHeight="1" x14ac:dyDescent="0.3">
      <c r="A202" s="173" t="s">
        <v>339</v>
      </c>
      <c r="B202" s="174">
        <v>10100787.25</v>
      </c>
      <c r="C202" s="189">
        <v>629373.01</v>
      </c>
      <c r="D202" s="174">
        <v>0</v>
      </c>
      <c r="E202" s="175">
        <f t="shared" si="10"/>
        <v>10730160.26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705622470.14999986</v>
      </c>
      <c r="C204" s="191">
        <f>SUM(C195:C203)</f>
        <v>36218731.789999999</v>
      </c>
      <c r="D204" s="175">
        <f>SUM(D195:D203)</f>
        <v>1749631.18</v>
      </c>
      <c r="E204" s="175">
        <f>SUM(E195:E203)</f>
        <v>740091570.76000011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3618840.51</v>
      </c>
      <c r="C209" s="189">
        <v>115775.93999999994</v>
      </c>
      <c r="D209" s="174">
        <v>10028.709999999999</v>
      </c>
      <c r="E209" s="175">
        <f t="shared" ref="E209:E216" si="11">SUM(B209:C209)-D209</f>
        <v>3724587.7399999998</v>
      </c>
      <c r="H209" s="259"/>
    </row>
    <row r="210" spans="1:8" ht="12.65" customHeight="1" x14ac:dyDescent="0.3">
      <c r="A210" s="173" t="s">
        <v>334</v>
      </c>
      <c r="B210" s="174">
        <v>187795708.16999999</v>
      </c>
      <c r="C210" s="189">
        <v>18458411.309999958</v>
      </c>
      <c r="D210" s="174">
        <v>1699947.1900000002</v>
      </c>
      <c r="E210" s="175">
        <f t="shared" si="11"/>
        <v>204554172.28999996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8903134.6400000006</v>
      </c>
      <c r="C212" s="189">
        <v>411897.35000000009</v>
      </c>
      <c r="D212" s="174">
        <v>0</v>
      </c>
      <c r="E212" s="175">
        <f t="shared" si="11"/>
        <v>9315031.9900000002</v>
      </c>
      <c r="H212" s="259"/>
    </row>
    <row r="213" spans="1:8" ht="12.65" customHeight="1" x14ac:dyDescent="0.3">
      <c r="A213" s="173" t="s">
        <v>337</v>
      </c>
      <c r="B213" s="174">
        <v>70947070.349999994</v>
      </c>
      <c r="C213" s="189">
        <v>5075503.5599999661</v>
      </c>
      <c r="D213" s="174">
        <v>6876.69</v>
      </c>
      <c r="E213" s="175">
        <f t="shared" si="11"/>
        <v>76015697.219999969</v>
      </c>
      <c r="H213" s="259"/>
    </row>
    <row r="214" spans="1:8" ht="12.65" customHeight="1" x14ac:dyDescent="0.3">
      <c r="A214" s="173" t="s">
        <v>338</v>
      </c>
      <c r="B214" s="174">
        <v>724277.42999999993</v>
      </c>
      <c r="C214" s="189">
        <v>2454.81</v>
      </c>
      <c r="D214" s="174">
        <v>0</v>
      </c>
      <c r="E214" s="175">
        <f t="shared" si="11"/>
        <v>726732.24</v>
      </c>
      <c r="H214" s="259"/>
    </row>
    <row r="215" spans="1:8" ht="12.65" customHeight="1" x14ac:dyDescent="0.3">
      <c r="A215" s="173" t="s">
        <v>339</v>
      </c>
      <c r="B215" s="174">
        <v>8142735.6099999994</v>
      </c>
      <c r="C215" s="189">
        <v>748498.16000000096</v>
      </c>
      <c r="D215" s="174">
        <v>0</v>
      </c>
      <c r="E215" s="175">
        <f t="shared" si="11"/>
        <v>8891233.7699999996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280131766.70999998</v>
      </c>
      <c r="C217" s="191">
        <f>SUM(C208:C216)</f>
        <v>24812541.129999924</v>
      </c>
      <c r="D217" s="175">
        <f>SUM(D208:D216)</f>
        <v>1716852.59</v>
      </c>
      <c r="E217" s="175">
        <f>SUM(E208:E216)</f>
        <v>303227455.24999994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431" t="s">
        <v>1255</v>
      </c>
      <c r="C220" s="431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19006394.150000002</v>
      </c>
      <c r="D221" s="172">
        <f>C221</f>
        <v>19006394.150000002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778959647.05203617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342162049.59584451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22541223.437601257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70922095.827803254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291156717.64671469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1505741733.5599999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11001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17940600.260179985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28971460.51982002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46912060.780000001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27058796.649999995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27058796.649999995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1598718985.1400001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328365065.78000003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70014702.470000088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7512701.520000048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7990.5899999999965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5604182.7599999998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50331.910000000011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396529571.99000007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11820611.219999999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4036565.1000000006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599857054.49999988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11916408.23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101730771.44999999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10730160.26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740091570.75999999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303227455.25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436864115.50999999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7575724.4299999978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7575724.4299999978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840969411.92999995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303699.81000000006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786361.15999999992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4038338.5799999991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7733.0099999999984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5136132.5599999987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175141.98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175141.98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7732.7799999999979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863107.01000000013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870839.79000000015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7733.0099999999984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863106.78000000014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834795030.61000001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840969411.93000007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840969411.92999995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1164341569.7900002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981077304.36999989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2145418874.1600001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19006394.149999999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1505741733.5599999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46912060.780000009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27058796.649999995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1598718985.1400001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546699889.01999998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6757938.3799999999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6757938.3799999999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553457827.39999998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230926206.78000006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53108694.340000004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17115334.470000003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64096502.829999998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2390767.1199999996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36410843.050000004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30269965.299999997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5996341.6400000006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3123510.6900000004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5728622.5299999993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14021875.599999998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36259686.920000002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499448351.2700001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54009476.129999876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54009476.129999876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54009476.129999876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Good Samaritan Hospital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19842</v>
      </c>
      <c r="C414" s="194">
        <f>E138</f>
        <v>19842</v>
      </c>
      <c r="D414" s="179"/>
    </row>
    <row r="415" spans="1:5" ht="12.65" customHeight="1" x14ac:dyDescent="0.3">
      <c r="A415" s="179" t="s">
        <v>464</v>
      </c>
      <c r="B415" s="179">
        <f>D111</f>
        <v>102418</v>
      </c>
      <c r="C415" s="179">
        <f>E139</f>
        <v>102418</v>
      </c>
      <c r="D415" s="194">
        <f>SUM(C59:H59)+N59</f>
        <v>98847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2227</v>
      </c>
    </row>
    <row r="424" spans="1:7" ht="12.65" customHeight="1" x14ac:dyDescent="0.3">
      <c r="A424" s="179" t="s">
        <v>1244</v>
      </c>
      <c r="B424" s="179">
        <f>D114</f>
        <v>3519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230926206.78000006</v>
      </c>
      <c r="C427" s="179">
        <f t="shared" ref="C427:C434" si="13">CE61</f>
        <v>230926206.78000006</v>
      </c>
      <c r="D427" s="179"/>
    </row>
    <row r="428" spans="1:7" ht="12.65" customHeight="1" x14ac:dyDescent="0.3">
      <c r="A428" s="179" t="s">
        <v>3</v>
      </c>
      <c r="B428" s="179">
        <f t="shared" si="12"/>
        <v>53108694.340000004</v>
      </c>
      <c r="C428" s="179">
        <f t="shared" si="13"/>
        <v>53108695</v>
      </c>
      <c r="D428" s="179">
        <f>D173</f>
        <v>53108694.340000004</v>
      </c>
    </row>
    <row r="429" spans="1:7" ht="12.65" customHeight="1" x14ac:dyDescent="0.3">
      <c r="A429" s="179" t="s">
        <v>236</v>
      </c>
      <c r="B429" s="179">
        <f t="shared" si="12"/>
        <v>17115334.470000003</v>
      </c>
      <c r="C429" s="179">
        <f t="shared" si="13"/>
        <v>17115334.470000003</v>
      </c>
      <c r="D429" s="179"/>
    </row>
    <row r="430" spans="1:7" ht="12.65" customHeight="1" x14ac:dyDescent="0.3">
      <c r="A430" s="179" t="s">
        <v>237</v>
      </c>
      <c r="B430" s="179">
        <f t="shared" si="12"/>
        <v>64096502.829999998</v>
      </c>
      <c r="C430" s="179">
        <f t="shared" si="13"/>
        <v>64096502.829999998</v>
      </c>
      <c r="D430" s="179"/>
    </row>
    <row r="431" spans="1:7" ht="12.65" customHeight="1" x14ac:dyDescent="0.3">
      <c r="A431" s="179" t="s">
        <v>444</v>
      </c>
      <c r="B431" s="179">
        <f t="shared" si="12"/>
        <v>2390767.1199999996</v>
      </c>
      <c r="C431" s="179">
        <f t="shared" si="13"/>
        <v>2390767.1199999996</v>
      </c>
      <c r="D431" s="179"/>
    </row>
    <row r="432" spans="1:7" ht="12.65" customHeight="1" x14ac:dyDescent="0.3">
      <c r="A432" s="179" t="s">
        <v>445</v>
      </c>
      <c r="B432" s="179">
        <f t="shared" si="12"/>
        <v>36410843.050000004</v>
      </c>
      <c r="C432" s="179">
        <f t="shared" si="13"/>
        <v>36410843.050000004</v>
      </c>
      <c r="D432" s="179"/>
    </row>
    <row r="433" spans="1:7" ht="12.65" customHeight="1" x14ac:dyDescent="0.3">
      <c r="A433" s="179" t="s">
        <v>6</v>
      </c>
      <c r="B433" s="179">
        <f t="shared" si="12"/>
        <v>30269965.299999997</v>
      </c>
      <c r="C433" s="179">
        <f t="shared" si="13"/>
        <v>30269965</v>
      </c>
      <c r="D433" s="179">
        <f>C217</f>
        <v>24812541.129999924</v>
      </c>
    </row>
    <row r="434" spans="1:7" ht="12.65" customHeight="1" x14ac:dyDescent="0.3">
      <c r="A434" s="179" t="s">
        <v>474</v>
      </c>
      <c r="B434" s="179">
        <f t="shared" si="12"/>
        <v>5996341.6400000006</v>
      </c>
      <c r="C434" s="179">
        <f t="shared" si="13"/>
        <v>5996341.6400000006</v>
      </c>
      <c r="D434" s="179">
        <f>D177</f>
        <v>5996341.6400000006</v>
      </c>
    </row>
    <row r="435" spans="1:7" ht="12.65" customHeight="1" x14ac:dyDescent="0.3">
      <c r="A435" s="179" t="s">
        <v>447</v>
      </c>
      <c r="B435" s="179">
        <f t="shared" si="12"/>
        <v>3123510.6900000004</v>
      </c>
      <c r="C435" s="179"/>
      <c r="D435" s="179">
        <f>D181</f>
        <v>3123510.6900000004</v>
      </c>
    </row>
    <row r="436" spans="1:7" ht="12.65" customHeight="1" x14ac:dyDescent="0.3">
      <c r="A436" s="179" t="s">
        <v>475</v>
      </c>
      <c r="B436" s="179">
        <f t="shared" si="12"/>
        <v>5728622.5299999993</v>
      </c>
      <c r="C436" s="179"/>
      <c r="D436" s="179">
        <f>D186</f>
        <v>5728622.5299999993</v>
      </c>
    </row>
    <row r="437" spans="1:7" ht="12.65" customHeight="1" x14ac:dyDescent="0.3">
      <c r="A437" s="194" t="s">
        <v>449</v>
      </c>
      <c r="B437" s="194">
        <f t="shared" si="12"/>
        <v>14021875.599999998</v>
      </c>
      <c r="C437" s="194"/>
      <c r="D437" s="194">
        <f>D190</f>
        <v>14021875.599999998</v>
      </c>
    </row>
    <row r="438" spans="1:7" ht="12.65" customHeight="1" x14ac:dyDescent="0.3">
      <c r="A438" s="194" t="s">
        <v>476</v>
      </c>
      <c r="B438" s="194">
        <f>C386+C387+C388</f>
        <v>22874008.819999997</v>
      </c>
      <c r="C438" s="194">
        <f>CD69</f>
        <v>22874008.819999997</v>
      </c>
      <c r="D438" s="194">
        <f>D181+D186+D190</f>
        <v>22874008.819999997</v>
      </c>
    </row>
    <row r="439" spans="1:7" ht="12.65" customHeight="1" x14ac:dyDescent="0.3">
      <c r="A439" s="179" t="s">
        <v>451</v>
      </c>
      <c r="B439" s="194">
        <f>C389</f>
        <v>36259686.920000002</v>
      </c>
      <c r="C439" s="194">
        <f>SUM(C69:CC69)</f>
        <v>23893125.920000002</v>
      </c>
      <c r="D439" s="179"/>
    </row>
    <row r="440" spans="1:7" ht="12.65" customHeight="1" x14ac:dyDescent="0.3">
      <c r="A440" s="179" t="s">
        <v>477</v>
      </c>
      <c r="B440" s="194">
        <f>B438+B439</f>
        <v>59133695.739999995</v>
      </c>
      <c r="C440" s="194">
        <f>CE69</f>
        <v>46767134.739999995</v>
      </c>
      <c r="D440" s="179"/>
    </row>
    <row r="441" spans="1:7" ht="12.65" customHeight="1" x14ac:dyDescent="0.3">
      <c r="A441" s="179" t="s">
        <v>478</v>
      </c>
      <c r="B441" s="179">
        <f>D390</f>
        <v>499448351.2700001</v>
      </c>
      <c r="C441" s="179">
        <f>SUM(C427:C437)+C440</f>
        <v>487081790.63000011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19006394.150000002</v>
      </c>
      <c r="C444" s="179">
        <f>C363</f>
        <v>19006394.149999999</v>
      </c>
      <c r="D444" s="179"/>
    </row>
    <row r="445" spans="1:7" ht="12.65" customHeight="1" x14ac:dyDescent="0.3">
      <c r="A445" s="179" t="s">
        <v>343</v>
      </c>
      <c r="B445" s="179">
        <f>D229</f>
        <v>1505741733.5599999</v>
      </c>
      <c r="C445" s="179">
        <f>C364</f>
        <v>1505741733.5599999</v>
      </c>
      <c r="D445" s="179"/>
    </row>
    <row r="446" spans="1:7" ht="12.65" customHeight="1" x14ac:dyDescent="0.3">
      <c r="A446" s="179" t="s">
        <v>351</v>
      </c>
      <c r="B446" s="179">
        <f>D236</f>
        <v>46912060.780000001</v>
      </c>
      <c r="C446" s="179">
        <f>C365</f>
        <v>46912060.780000009</v>
      </c>
      <c r="D446" s="179"/>
    </row>
    <row r="447" spans="1:7" ht="12.65" customHeight="1" x14ac:dyDescent="0.3">
      <c r="A447" s="179" t="s">
        <v>356</v>
      </c>
      <c r="B447" s="179">
        <f>D240</f>
        <v>27058796.649999995</v>
      </c>
      <c r="C447" s="179">
        <f>C366</f>
        <v>27058796.649999995</v>
      </c>
      <c r="D447" s="179"/>
    </row>
    <row r="448" spans="1:7" ht="12.65" customHeight="1" x14ac:dyDescent="0.3">
      <c r="A448" s="179" t="s">
        <v>358</v>
      </c>
      <c r="B448" s="179">
        <f>D242</f>
        <v>1598718985.1400001</v>
      </c>
      <c r="C448" s="179">
        <f>D367</f>
        <v>1598718985.1400001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11001</v>
      </c>
    </row>
    <row r="454" spans="1:7" ht="12.65" customHeight="1" x14ac:dyDescent="0.3">
      <c r="A454" s="179" t="s">
        <v>168</v>
      </c>
      <c r="B454" s="179">
        <f>C233</f>
        <v>17940600.260179985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28971460.51982002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6757938.3799999999</v>
      </c>
      <c r="C458" s="194">
        <f>CE70</f>
        <v>6757938.3800000008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1164341569.7900002</v>
      </c>
      <c r="C463" s="194">
        <f>CE73</f>
        <v>1164341569.7900002</v>
      </c>
      <c r="D463" s="194">
        <f>E141+E147+E153</f>
        <v>1164341569.79</v>
      </c>
    </row>
    <row r="464" spans="1:7" ht="12.65" customHeight="1" x14ac:dyDescent="0.3">
      <c r="A464" s="179" t="s">
        <v>246</v>
      </c>
      <c r="B464" s="194">
        <f>C360</f>
        <v>981077304.36999989</v>
      </c>
      <c r="C464" s="194">
        <f>CE74</f>
        <v>981076162.37</v>
      </c>
      <c r="D464" s="194">
        <f>E142+E148+E154</f>
        <v>981077304.37</v>
      </c>
    </row>
    <row r="465" spans="1:7" ht="12.65" customHeight="1" x14ac:dyDescent="0.3">
      <c r="A465" s="179" t="s">
        <v>247</v>
      </c>
      <c r="B465" s="194">
        <f>D361</f>
        <v>2145418874.1600001</v>
      </c>
      <c r="C465" s="194">
        <f>CE75</f>
        <v>2143068067.6599998</v>
      </c>
      <c r="D465" s="194">
        <f>D463+D464</f>
        <v>2145418874.1599998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11820611.219999999</v>
      </c>
      <c r="C468" s="179">
        <f>E195</f>
        <v>11820611.219999999</v>
      </c>
      <c r="D468" s="179"/>
    </row>
    <row r="469" spans="1:7" ht="12.65" customHeight="1" x14ac:dyDescent="0.3">
      <c r="A469" s="179" t="s">
        <v>333</v>
      </c>
      <c r="B469" s="179">
        <f t="shared" si="14"/>
        <v>4036565.1000000006</v>
      </c>
      <c r="C469" s="179">
        <f>E196</f>
        <v>4036565.1</v>
      </c>
      <c r="D469" s="179"/>
    </row>
    <row r="470" spans="1:7" ht="12.65" customHeight="1" x14ac:dyDescent="0.3">
      <c r="A470" s="179" t="s">
        <v>334</v>
      </c>
      <c r="B470" s="179">
        <f t="shared" si="14"/>
        <v>599857054.49999988</v>
      </c>
      <c r="C470" s="179">
        <f>E197</f>
        <v>599857054.5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11916408.23</v>
      </c>
      <c r="C472" s="179">
        <f>E199</f>
        <v>11916408.23</v>
      </c>
      <c r="D472" s="179"/>
    </row>
    <row r="473" spans="1:7" ht="12.65" customHeight="1" x14ac:dyDescent="0.3">
      <c r="A473" s="179" t="s">
        <v>495</v>
      </c>
      <c r="B473" s="179">
        <f t="shared" si="14"/>
        <v>101730771.44999999</v>
      </c>
      <c r="C473" s="179">
        <f>SUM(E200:E201)</f>
        <v>101730771.45</v>
      </c>
      <c r="D473" s="179"/>
    </row>
    <row r="474" spans="1:7" ht="12.65" customHeight="1" x14ac:dyDescent="0.3">
      <c r="A474" s="179" t="s">
        <v>339</v>
      </c>
      <c r="B474" s="179">
        <f t="shared" si="14"/>
        <v>10730160.26</v>
      </c>
      <c r="C474" s="179">
        <f>E202</f>
        <v>10730160.26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740091570.75999999</v>
      </c>
      <c r="C476" s="179">
        <f>E204</f>
        <v>740091570.76000011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303227455.25</v>
      </c>
      <c r="C478" s="179">
        <f>E217</f>
        <v>303227455.24999994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840969411.92999995</v>
      </c>
    </row>
    <row r="482" spans="1:12" ht="12.65" customHeight="1" x14ac:dyDescent="0.3">
      <c r="A482" s="180" t="s">
        <v>499</v>
      </c>
      <c r="C482" s="180">
        <f>D339</f>
        <v>840969411.93000007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081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 2018'!C71</f>
        <v>30812938.359999999</v>
      </c>
      <c r="C496" s="240">
        <f>C71</f>
        <v>41890879.24000001</v>
      </c>
      <c r="D496" s="240">
        <f>'Prior Year 2018'!C59</f>
        <v>30021</v>
      </c>
      <c r="E496" s="180">
        <f>C59</f>
        <v>39185</v>
      </c>
      <c r="F496" s="263">
        <f t="shared" ref="F496:G511" si="15">IF(B496=0,"",IF(D496=0,"",B496/D496))</f>
        <v>1026.3794796975451</v>
      </c>
      <c r="G496" s="264">
        <f t="shared" si="15"/>
        <v>1069.0539553400538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 2018'!D71</f>
        <v>16323394.75</v>
      </c>
      <c r="C497" s="240">
        <f>D71</f>
        <v>17188792.759999998</v>
      </c>
      <c r="D497" s="240">
        <f>'Prior Year 2018'!D59</f>
        <v>18054</v>
      </c>
      <c r="E497" s="180">
        <f>D59</f>
        <v>18095</v>
      </c>
      <c r="F497" s="263">
        <f t="shared" si="15"/>
        <v>904.14283538274071</v>
      </c>
      <c r="G497" s="263">
        <f t="shared" si="15"/>
        <v>949.91946725614798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 2018'!E71</f>
        <v>19013658.540000003</v>
      </c>
      <c r="C498" s="240">
        <f>E71</f>
        <v>20194760.739999995</v>
      </c>
      <c r="D498" s="240">
        <f>'Prior Year 2018'!E59</f>
        <v>26800</v>
      </c>
      <c r="E498" s="180">
        <f>E59</f>
        <v>26078</v>
      </c>
      <c r="F498" s="263">
        <f t="shared" si="15"/>
        <v>709.46487089552249</v>
      </c>
      <c r="G498" s="263">
        <f t="shared" si="15"/>
        <v>774.3983718076538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 2018'!F71</f>
        <v>5667396.2399999993</v>
      </c>
      <c r="C499" s="240">
        <f>F71</f>
        <v>5728899.8499999996</v>
      </c>
      <c r="D499" s="240">
        <f>'Prior Year 2018'!F59</f>
        <v>4504</v>
      </c>
      <c r="E499" s="180">
        <f>F59</f>
        <v>3927</v>
      </c>
      <c r="F499" s="263">
        <f t="shared" si="15"/>
        <v>1258.3028952042628</v>
      </c>
      <c r="G499" s="263">
        <f t="shared" si="15"/>
        <v>1458.8489559460147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 2018'!G71</f>
        <v>7330817.25</v>
      </c>
      <c r="C500" s="240">
        <f>G71</f>
        <v>8238765.5499999989</v>
      </c>
      <c r="D500" s="240">
        <f>'Prior Year 2018'!G59</f>
        <v>11002</v>
      </c>
      <c r="E500" s="180">
        <f>G59</f>
        <v>11562</v>
      </c>
      <c r="F500" s="263">
        <f t="shared" si="15"/>
        <v>666.31678331212504</v>
      </c>
      <c r="G500" s="263">
        <f t="shared" si="15"/>
        <v>712.57269935997226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 2018'!H71</f>
        <v>252574.44000000003</v>
      </c>
      <c r="C501" s="240">
        <f>H71</f>
        <v>390751.23000000004</v>
      </c>
      <c r="D501" s="240">
        <f>'Prior Year 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 2018'!O71</f>
        <v>8241023.9299999997</v>
      </c>
      <c r="C508" s="240">
        <f>O71</f>
        <v>8710852.3900000025</v>
      </c>
      <c r="D508" s="240">
        <f>'Prior Year 2018'!O59</f>
        <v>2621</v>
      </c>
      <c r="E508" s="180">
        <f>O59</f>
        <v>1233</v>
      </c>
      <c r="F508" s="263">
        <f t="shared" si="15"/>
        <v>3144.2288935520792</v>
      </c>
      <c r="G508" s="263">
        <f t="shared" si="15"/>
        <v>7064.7626845093291</v>
      </c>
      <c r="H508" s="265">
        <f t="shared" si="16"/>
        <v>1.2468983409563954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 2018'!P71</f>
        <v>29873333.369999994</v>
      </c>
      <c r="C509" s="240">
        <f>P71</f>
        <v>32133752.77</v>
      </c>
      <c r="D509" s="240">
        <f>'Prior Year 2018'!P59</f>
        <v>1679890</v>
      </c>
      <c r="E509" s="180">
        <f>P59</f>
        <v>0</v>
      </c>
      <c r="F509" s="263">
        <f t="shared" si="15"/>
        <v>17.782910410800703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 2018'!Q71</f>
        <v>0</v>
      </c>
      <c r="C510" s="240">
        <f>Q71</f>
        <v>0</v>
      </c>
      <c r="D510" s="240">
        <f>'Prior Year 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 2018'!R71</f>
        <v>7386175.2200000007</v>
      </c>
      <c r="C511" s="240">
        <f>R71</f>
        <v>8570454.1199999992</v>
      </c>
      <c r="D511" s="240">
        <f>'Prior Year 2018'!R59</f>
        <v>1025760</v>
      </c>
      <c r="E511" s="180">
        <f>R59</f>
        <v>0</v>
      </c>
      <c r="F511" s="263">
        <f t="shared" si="15"/>
        <v>7.2006855599750432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 2018'!S71</f>
        <v>2105645.2099999995</v>
      </c>
      <c r="C512" s="240">
        <f>S71</f>
        <v>2349625.92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 2018'!T71</f>
        <v>996252.72000000009</v>
      </c>
      <c r="C513" s="240">
        <f>T71</f>
        <v>1279881.93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 2018'!U71</f>
        <v>8944688.3000000007</v>
      </c>
      <c r="C514" s="240">
        <f>U71</f>
        <v>9404227.3299999982</v>
      </c>
      <c r="D514" s="240">
        <f>'Prior Year 2018'!U59</f>
        <v>553814</v>
      </c>
      <c r="E514" s="180">
        <f>U59</f>
        <v>0</v>
      </c>
      <c r="F514" s="263">
        <f t="shared" si="17"/>
        <v>16.151069312079507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 2018'!V71</f>
        <v>7405.68</v>
      </c>
      <c r="C515" s="240">
        <f>V71</f>
        <v>7967.18</v>
      </c>
      <c r="D515" s="240">
        <f>'Prior Year 2018'!V59</f>
        <v>4878</v>
      </c>
      <c r="E515" s="180">
        <f>V59</f>
        <v>0</v>
      </c>
      <c r="F515" s="263">
        <f t="shared" si="17"/>
        <v>1.5181795817958179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 2018'!W71</f>
        <v>1185944.3</v>
      </c>
      <c r="C516" s="240">
        <f>W71</f>
        <v>2110063.62</v>
      </c>
      <c r="D516" s="240">
        <f>'Prior Year 2018'!W59</f>
        <v>52180</v>
      </c>
      <c r="E516" s="180">
        <f>W59</f>
        <v>0</v>
      </c>
      <c r="F516" s="263">
        <f t="shared" si="17"/>
        <v>22.727947489459563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 2018'!X71</f>
        <v>2023619.77</v>
      </c>
      <c r="C517" s="240">
        <f>X71</f>
        <v>2205548.31</v>
      </c>
      <c r="D517" s="240">
        <f>'Prior Year 2018'!X59</f>
        <v>2337</v>
      </c>
      <c r="E517" s="180">
        <f>X59</f>
        <v>0</v>
      </c>
      <c r="F517" s="263">
        <f t="shared" si="17"/>
        <v>865.90490800171165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 2018'!Y71</f>
        <v>7565413.9300000006</v>
      </c>
      <c r="C518" s="240">
        <f>Y71</f>
        <v>7480106.379999999</v>
      </c>
      <c r="D518" s="240">
        <f>'Prior Year 2018'!Y59</f>
        <v>155788</v>
      </c>
      <c r="E518" s="180">
        <f>Y59</f>
        <v>0</v>
      </c>
      <c r="F518" s="263">
        <f t="shared" si="17"/>
        <v>48.562237977251144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 2018'!Z71</f>
        <v>2854287.18</v>
      </c>
      <c r="C519" s="240">
        <f>Z71</f>
        <v>2520220.9200000004</v>
      </c>
      <c r="D519" s="240">
        <f>'Prior Year 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 2018'!AA71</f>
        <v>1050717.6400000001</v>
      </c>
      <c r="C520" s="240">
        <f>AA71</f>
        <v>1072325.8699999999</v>
      </c>
      <c r="D520" s="240">
        <f>'Prior Year 2018'!AA59</f>
        <v>46636</v>
      </c>
      <c r="E520" s="180">
        <f>AA59</f>
        <v>0</v>
      </c>
      <c r="F520" s="263">
        <f t="shared" si="17"/>
        <v>22.53018354918947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 2018'!AB71</f>
        <v>22955595.199999999</v>
      </c>
      <c r="C521" s="240">
        <f>AB71</f>
        <v>25903779.160000011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 2018'!AC71</f>
        <v>3827387.8400000003</v>
      </c>
      <c r="C522" s="240">
        <f>AC71</f>
        <v>4005202.98</v>
      </c>
      <c r="D522" s="240">
        <f>'Prior Year 2018'!AC59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 2018'!AD71</f>
        <v>2110324.6199999996</v>
      </c>
      <c r="C523" s="240">
        <f>AD71</f>
        <v>2601453.27</v>
      </c>
      <c r="D523" s="240">
        <f>'Prior Year 2018'!AD59</f>
        <v>14411</v>
      </c>
      <c r="E523" s="180">
        <f>AD59</f>
        <v>0</v>
      </c>
      <c r="F523" s="263">
        <f t="shared" si="17"/>
        <v>146.43845812226769</v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 2018'!AE71</f>
        <v>3704061.3100000005</v>
      </c>
      <c r="C524" s="240">
        <f>AE71</f>
        <v>3614360.54</v>
      </c>
      <c r="D524" s="240">
        <f>'Prior Year 2018'!AE59</f>
        <v>120445</v>
      </c>
      <c r="E524" s="180">
        <f>AE59</f>
        <v>0</v>
      </c>
      <c r="F524" s="263">
        <f t="shared" si="17"/>
        <v>30.753134708788249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 2018'!AG71</f>
        <v>21515074.580000002</v>
      </c>
      <c r="C526" s="240">
        <f>AG71</f>
        <v>31930559.270000003</v>
      </c>
      <c r="D526" s="240">
        <f>'Prior Year 2018'!AG59</f>
        <v>77397</v>
      </c>
      <c r="E526" s="180">
        <f>AG59</f>
        <v>0</v>
      </c>
      <c r="F526" s="263">
        <f t="shared" si="17"/>
        <v>277.98331434034912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 2018'!AH71</f>
        <v>18803.080000000002</v>
      </c>
      <c r="C527" s="240">
        <f>AH71</f>
        <v>25628.69</v>
      </c>
      <c r="D527" s="240">
        <f>'Prior Year 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 2018'!AI71</f>
        <v>0</v>
      </c>
      <c r="C528" s="240">
        <f>AI71</f>
        <v>0</v>
      </c>
      <c r="D528" s="240">
        <f>'Prior Year 2018'!AI59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 2018'!AJ71</f>
        <v>14945742.889999999</v>
      </c>
      <c r="C529" s="240">
        <f>AJ71</f>
        <v>16448252.110000001</v>
      </c>
      <c r="D529" s="240">
        <f>'Prior Year 2018'!AJ59</f>
        <v>43256</v>
      </c>
      <c r="E529" s="180">
        <f>AJ59</f>
        <v>0</v>
      </c>
      <c r="F529" s="263">
        <f t="shared" si="18"/>
        <v>345.51837641020899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 2018'!AK71</f>
        <v>1932027.2500000002</v>
      </c>
      <c r="C530" s="240">
        <f>AK71</f>
        <v>2210261.9000000004</v>
      </c>
      <c r="D530" s="240">
        <f>'Prior Year 2018'!AK59</f>
        <v>65727</v>
      </c>
      <c r="E530" s="180">
        <f>AK59</f>
        <v>0</v>
      </c>
      <c r="F530" s="263">
        <f t="shared" si="18"/>
        <v>29.394727433170541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 2018'!AL71</f>
        <v>0</v>
      </c>
      <c r="C531" s="240">
        <f>AL71</f>
        <v>0</v>
      </c>
      <c r="D531" s="240">
        <f>'Prior Year 2018'!AL59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 2018'!AM71</f>
        <v>187769.36</v>
      </c>
      <c r="C532" s="240">
        <f>AM71</f>
        <v>169380.44</v>
      </c>
      <c r="D532" s="240">
        <f>'Prior Year 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 2018'!AN71</f>
        <v>0</v>
      </c>
      <c r="C533" s="240">
        <f>AN71</f>
        <v>0</v>
      </c>
      <c r="D533" s="240">
        <f>'Prior Year 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 2018'!AO71</f>
        <v>0</v>
      </c>
      <c r="C534" s="240">
        <f>AO71</f>
        <v>0</v>
      </c>
      <c r="D534" s="240">
        <f>'Prior Year 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 2018'!AP71</f>
        <v>19435406.959999997</v>
      </c>
      <c r="C535" s="240">
        <f>AP71</f>
        <v>20743950.599999998</v>
      </c>
      <c r="D535" s="240">
        <f>'Prior Year 2018'!AP59</f>
        <v>82895</v>
      </c>
      <c r="E535" s="180">
        <f>AP59</f>
        <v>0</v>
      </c>
      <c r="F535" s="263">
        <f t="shared" si="18"/>
        <v>234.45813330116408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 2018'!AQ71</f>
        <v>0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 2018'!AV71</f>
        <v>17685520.719999999</v>
      </c>
      <c r="C541" s="240">
        <f>AV71</f>
        <v>20242381.050000001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 2018'!AW71</f>
        <v>4433291.68</v>
      </c>
      <c r="C542" s="240">
        <f>AW71</f>
        <v>4918705.16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 2018'!AY71</f>
        <v>4834269.4399999995</v>
      </c>
      <c r="C544" s="240">
        <f>AY71</f>
        <v>5425057.3700000001</v>
      </c>
      <c r="D544" s="240">
        <f>'Prior Year 2018'!AY59</f>
        <v>270091.33923048741</v>
      </c>
      <c r="E544" s="180">
        <f>AY59</f>
        <v>270091.33923048741</v>
      </c>
      <c r="F544" s="263">
        <f t="shared" ref="F544:G550" si="19">IF(B544=0,"",IF(D544=0,"",B544/D544))</f>
        <v>17.898646634776345</v>
      </c>
      <c r="G544" s="263">
        <f t="shared" si="19"/>
        <v>20.086010108493067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 2018'!BA71</f>
        <v>140400.72999999998</v>
      </c>
      <c r="C546" s="240">
        <f>BA71</f>
        <v>265435.60000000027</v>
      </c>
      <c r="D546" s="240">
        <f>'Prior Year 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 2018'!BB71</f>
        <v>1868372.51</v>
      </c>
      <c r="C547" s="240">
        <f>BB71</f>
        <v>2126348.65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 2018'!BC71</f>
        <v>895213.66999999993</v>
      </c>
      <c r="C548" s="240">
        <f>BC71</f>
        <v>1055097.03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 2018'!BD71</f>
        <v>1661082.5599999998</v>
      </c>
      <c r="C549" s="240">
        <f>BD71</f>
        <v>1905289.51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 2018'!BE71</f>
        <v>9187177.9199999999</v>
      </c>
      <c r="C550" s="240">
        <f>BE71</f>
        <v>10154135.76</v>
      </c>
      <c r="D550" s="240">
        <f>'Prior Year 2018'!BE59</f>
        <v>662039</v>
      </c>
      <c r="E550" s="180">
        <f>BE59</f>
        <v>662039</v>
      </c>
      <c r="F550" s="263">
        <f t="shared" si="19"/>
        <v>13.877094733089743</v>
      </c>
      <c r="G550" s="263">
        <f t="shared" si="19"/>
        <v>15.337670076838373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 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 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 2018'!BL71</f>
        <v>1704027.35</v>
      </c>
      <c r="C557" s="240">
        <f>BL71</f>
        <v>1797789.0999999999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 2018'!BN71</f>
        <v>3377128.04</v>
      </c>
      <c r="C559" s="240">
        <f>BN71</f>
        <v>4311116.6300000008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 2018'!BW71</f>
        <v>1027739.54</v>
      </c>
      <c r="C568" s="240">
        <f>BW71</f>
        <v>1167549.1700000002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 2018'!BX71</f>
        <v>2738777.7799999993</v>
      </c>
      <c r="C569" s="240">
        <f>BX71</f>
        <v>3386855.03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 2018'!BY71</f>
        <v>3575269.86</v>
      </c>
      <c r="C570" s="240">
        <f>BY71</f>
        <v>3517142.0000000005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 2018'!BZ71</f>
        <v>1398698.99</v>
      </c>
      <c r="C571" s="240">
        <f>BZ71</f>
        <v>669022.71000000008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 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 2018'!CC71</f>
        <v>127631956.87</v>
      </c>
      <c r="C574" s="240">
        <f>CC71</f>
        <v>117377213.59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 2018'!CD71</f>
        <v>20340549.700000003</v>
      </c>
      <c r="C575" s="240">
        <f>CD71</f>
        <v>22874008.819999997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353501075.89724874</v>
      </c>
      <c r="F612" s="180">
        <f>CE64-(AX64+BD64+BE64+BG64+BJ64+BN64+BP64+BQ64+CB64+CC64+CD64)</f>
        <v>61774008.890000001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1861.4861086491114</v>
      </c>
      <c r="I612" s="180">
        <f>CE78-(AX78+AY78+AZ78+BD78+BE78+BF78+BG78+BJ78+BN78+BO78+BP78+BQ78+BR78+CB78+CC78+CD78)</f>
        <v>149551.99999999997</v>
      </c>
      <c r="J612" s="180">
        <f>CE79-(AX79+AY79+AZ79+BA79+BD79+BE79+BF79+BG79+BJ79+BN79+BO79+BP79+BQ79+BR79+CB79+CC79+CD79)</f>
        <v>2555254</v>
      </c>
      <c r="K612" s="180">
        <f>CE75-(AW75+AX75+AY75+AZ75+BA75+BB75+BC75+BD75+BE75+BF75+BG75+BH75+BI75+BJ75+BK75+BL75+BM75+BN75+BO75+BP75+BQ75+BR75+BS75+BT75+BU75+BV75+BW75+BX75+CB75+CC75+CD75)</f>
        <v>2143068067.6599998</v>
      </c>
      <c r="L612" s="197">
        <f>CE80-(AW80+AX80+AY80+AZ80+BA80+BB80+BC80+BD80+BE80+BF80+BG80+BH80+BI80+BJ80+BK80+BL80+BM80+BN80+BO80+BP80+BQ80+BR80+BS80+BT80+BU80+BV80+BW80+BX80+BY80+BZ80+CA80+CB80+CC80+CD80)</f>
        <v>662.11698278601136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10154135.76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22874008.819999997</v>
      </c>
      <c r="D615" s="266">
        <f>SUM(C614:C615)</f>
        <v>33028144.579999998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16062.363420832511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4311116.6300000008</v>
      </c>
      <c r="D619" s="180">
        <f>(D615/D612)*BN76</f>
        <v>740990.69305197045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117377213.59</v>
      </c>
      <c r="D620" s="180">
        <f>(D615/D612)*CC76</f>
        <v>4377393.0762785459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126822776.35275136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1905289.51</v>
      </c>
      <c r="D624" s="180">
        <f>(D615/D612)*BD76</f>
        <v>697606.21591918403</v>
      </c>
      <c r="E624" s="180">
        <f>(E623/E612)*SUM(C624:D624)</f>
        <v>933820.24843888264</v>
      </c>
      <c r="F624" s="180">
        <f>SUM(C624:E624)</f>
        <v>3536715.9743580669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5425057.3700000001</v>
      </c>
      <c r="D625" s="180">
        <f>(D615/D612)*AY76</f>
        <v>950949.5914758814</v>
      </c>
      <c r="E625" s="180">
        <f>(E623/E612)*SUM(C625:D625)</f>
        <v>2287469.430881964</v>
      </c>
      <c r="F625" s="180">
        <f>(F624/F612)*AY64</f>
        <v>81313.604625764914</v>
      </c>
      <c r="G625" s="180">
        <f>SUM(C625:F625)</f>
        <v>8744789.9969836101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401383.37198359944</v>
      </c>
      <c r="E629" s="180">
        <f>(E623/E612)*SUM(C629:D629)</f>
        <v>144001.12782566334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545384.49980926281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265435.60000000027</v>
      </c>
      <c r="D630" s="180">
        <f>(D615/D612)*BA76</f>
        <v>171786.80912021475</v>
      </c>
      <c r="E630" s="180">
        <f>(E623/E612)*SUM(C630:D630)</f>
        <v>156858.8148353518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594081.22395556676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4918705.16</v>
      </c>
      <c r="D631" s="180">
        <f>(D615/D612)*AW76</f>
        <v>0</v>
      </c>
      <c r="E631" s="180">
        <f>(E623/E612)*SUM(C631:D631)</f>
        <v>1764644.8256726766</v>
      </c>
      <c r="F631" s="180">
        <f>(F624/F612)*AW64</f>
        <v>1060.1621500032193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2126348.65</v>
      </c>
      <c r="D632" s="180">
        <f>(D615/D612)*BB76</f>
        <v>37546.361325757294</v>
      </c>
      <c r="E632" s="180">
        <f>(E623/E612)*SUM(C632:D632)</f>
        <v>776323.44505782798</v>
      </c>
      <c r="F632" s="180">
        <f>(F624/F612)*BB64</f>
        <v>34.84558444808988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1055097.03</v>
      </c>
      <c r="D633" s="180">
        <f>(D615/D612)*BC76</f>
        <v>50032.082403237</v>
      </c>
      <c r="E633" s="180">
        <f>(E623/E612)*SUM(C633:D633)</f>
        <v>396478.40365829325</v>
      </c>
      <c r="F633" s="180">
        <f>(F624/F612)*BC64</f>
        <v>2008.4970142802292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1797789.0999999999</v>
      </c>
      <c r="D637" s="180">
        <f>(D615/D612)*BL76</f>
        <v>298426.64043666405</v>
      </c>
      <c r="E637" s="180">
        <f>(E623/E612)*SUM(C637:D637)</f>
        <v>752042.69000241871</v>
      </c>
      <c r="F637" s="180">
        <f>(F624/F612)*BL64</f>
        <v>1509.40757220095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1167549.1700000002</v>
      </c>
      <c r="D643" s="180">
        <f>(D615/D612)*BW76</f>
        <v>128797.35211498036</v>
      </c>
      <c r="E643" s="180">
        <f>(E623/E612)*SUM(C643:D643)</f>
        <v>465079.95663821622</v>
      </c>
      <c r="F643" s="180">
        <f>(F624/F612)*BW64</f>
        <v>5138.4621474232708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3386855.03</v>
      </c>
      <c r="D644" s="180">
        <f>(D615/D612)*BX76</f>
        <v>41666.240177288571</v>
      </c>
      <c r="E644" s="180">
        <f>(E623/E612)*SUM(C644:D644)</f>
        <v>1230023.3745108366</v>
      </c>
      <c r="F644" s="180">
        <f>(F624/F612)*BX64</f>
        <v>769.95842643741412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20403926.844892994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3517142.0000000005</v>
      </c>
      <c r="D645" s="180">
        <f>(D615/D612)*BY76</f>
        <v>153192.69530632827</v>
      </c>
      <c r="E645" s="180">
        <f>(E623/E612)*SUM(C645:D645)</f>
        <v>1316776.8585176209</v>
      </c>
      <c r="F645" s="180">
        <f>(F624/F612)*BY64</f>
        <v>817.83754077986953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669022.71000000008</v>
      </c>
      <c r="D646" s="180">
        <f>(D615/D612)*BZ76</f>
        <v>13503.786533547498</v>
      </c>
      <c r="E646" s="180">
        <f>(E623/E612)*SUM(C646:D646)</f>
        <v>244864.61605525968</v>
      </c>
      <c r="F646" s="180">
        <f>(F624/F612)*BZ64</f>
        <v>11.40813163519115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5915331.9120851718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180950766.13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41890879.24000001</v>
      </c>
      <c r="D668" s="180">
        <f>(D615/D612)*C76</f>
        <v>2936359.6509688571</v>
      </c>
      <c r="E668" s="180">
        <f>(E623/E612)*SUM(C668:D668)</f>
        <v>16082312.841483911</v>
      </c>
      <c r="F668" s="180">
        <f>(F624/F612)*C64</f>
        <v>220659.70330801143</v>
      </c>
      <c r="G668" s="180">
        <f>(G625/G612)*C77</f>
        <v>2194328.7612656532</v>
      </c>
      <c r="H668" s="180">
        <f>(H628/H612)*C60</f>
        <v>0</v>
      </c>
      <c r="I668" s="180">
        <f>(I629/I612)*C78</f>
        <v>55281.628362666554</v>
      </c>
      <c r="J668" s="180">
        <f>(J630/J612)*C79</f>
        <v>163129.41523168478</v>
      </c>
      <c r="K668" s="180">
        <f>(K644/K612)*C75</f>
        <v>1656259.2133230846</v>
      </c>
      <c r="L668" s="180">
        <f>(L647/L612)*C80</f>
        <v>1780665.8877910424</v>
      </c>
      <c r="M668" s="180">
        <f t="shared" ref="M668:M713" si="20">ROUND(SUM(D668:L668),0)</f>
        <v>25088997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17188792.759999998</v>
      </c>
      <c r="D669" s="180">
        <f>(D615/D612)*D76</f>
        <v>2441525.5156690902</v>
      </c>
      <c r="E669" s="180">
        <f>(E623/E612)*SUM(C669:D669)</f>
        <v>7042613.5425176071</v>
      </c>
      <c r="F669" s="180">
        <f>(F624/F612)*D64</f>
        <v>62933.59137809791</v>
      </c>
      <c r="G669" s="180">
        <f>(G625/G612)*D77</f>
        <v>2431641.4378355714</v>
      </c>
      <c r="H669" s="180">
        <f>(H628/H612)*D60</f>
        <v>0</v>
      </c>
      <c r="I669" s="180">
        <f>(I629/I612)*D78</f>
        <v>16400.862690444632</v>
      </c>
      <c r="J669" s="180">
        <f>(J630/J612)*D79</f>
        <v>65379.637792777132</v>
      </c>
      <c r="K669" s="180">
        <f>(K644/K612)*D75</f>
        <v>562471.80993307079</v>
      </c>
      <c r="L669" s="180">
        <f>(L647/L612)*D80</f>
        <v>668312.38192113372</v>
      </c>
      <c r="M669" s="180">
        <f t="shared" si="20"/>
        <v>13291279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20194760.739999995</v>
      </c>
      <c r="D670" s="180">
        <f>(D615/D612)*E76</f>
        <v>2329495.3931108629</v>
      </c>
      <c r="E670" s="180">
        <f>(E623/E612)*SUM(C670:D670)</f>
        <v>8080848.6673797956</v>
      </c>
      <c r="F670" s="180">
        <f>(F624/F612)*E64</f>
        <v>83182.834952287449</v>
      </c>
      <c r="G670" s="180">
        <f>(G625/G612)*E77</f>
        <v>2186646.2368750083</v>
      </c>
      <c r="H670" s="180">
        <f>(H628/H612)*E60</f>
        <v>0</v>
      </c>
      <c r="I670" s="180">
        <f>(I629/I612)*E78</f>
        <v>223451.62997604127</v>
      </c>
      <c r="J670" s="180">
        <f>(J630/J612)*E79</f>
        <v>92466.816272643016</v>
      </c>
      <c r="K670" s="180">
        <f>(K644/K612)*E75</f>
        <v>657599.51336820552</v>
      </c>
      <c r="L670" s="180">
        <f>(L647/L612)*E80</f>
        <v>768461.70383791055</v>
      </c>
      <c r="M670" s="180">
        <f t="shared" si="20"/>
        <v>14422153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5728899.8499999996</v>
      </c>
      <c r="D671" s="180">
        <f>(D615/D612)*F76</f>
        <v>1285510.8489793944</v>
      </c>
      <c r="E671" s="180">
        <f>(E623/E612)*SUM(C671:D671)</f>
        <v>2516504.4747461649</v>
      </c>
      <c r="F671" s="180">
        <f>(F624/F612)*F64</f>
        <v>10421.197713064448</v>
      </c>
      <c r="G671" s="180">
        <f>(G625/G612)*F77</f>
        <v>389115.91256907192</v>
      </c>
      <c r="H671" s="180">
        <f>(H628/H612)*F60</f>
        <v>0</v>
      </c>
      <c r="I671" s="180">
        <f>(I629/I612)*F78</f>
        <v>35991.130038268813</v>
      </c>
      <c r="J671" s="180">
        <f>(J630/J612)*F79</f>
        <v>16482.662143305482</v>
      </c>
      <c r="K671" s="180">
        <f>(K644/K612)*F75</f>
        <v>186062.15776731996</v>
      </c>
      <c r="L671" s="180">
        <f>(L647/L612)*F80</f>
        <v>216843.01240389503</v>
      </c>
      <c r="M671" s="180">
        <f t="shared" si="20"/>
        <v>4656931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8238765.5499999989</v>
      </c>
      <c r="D672" s="180">
        <f>(D615/D612)*G76</f>
        <v>1717346.9865517097</v>
      </c>
      <c r="E672" s="180">
        <f>(E623/E612)*SUM(C672:D672)</f>
        <v>3571875.5038045091</v>
      </c>
      <c r="F672" s="180">
        <f>(F624/F612)*G64</f>
        <v>21599.066121605701</v>
      </c>
      <c r="G672" s="180">
        <f>(G625/G612)*G77</f>
        <v>1144648.1946578671</v>
      </c>
      <c r="H672" s="180">
        <f>(H628/H612)*G60</f>
        <v>0</v>
      </c>
      <c r="I672" s="180">
        <f>(I629/I612)*G78</f>
        <v>0</v>
      </c>
      <c r="J672" s="180">
        <f>(J630/J612)*G79</f>
        <v>24323.522299634948</v>
      </c>
      <c r="K672" s="180">
        <f>(K644/K612)*G75</f>
        <v>368905.38069005316</v>
      </c>
      <c r="L672" s="180">
        <f>(L647/L612)*G80</f>
        <v>317391.16256029921</v>
      </c>
      <c r="M672" s="180">
        <f t="shared" si="20"/>
        <v>7166090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390751.23000000004</v>
      </c>
      <c r="D673" s="180">
        <f>(D615/D612)*H76</f>
        <v>0</v>
      </c>
      <c r="E673" s="180">
        <f>(E623/E612)*SUM(C673:D673)</f>
        <v>140186.71860070061</v>
      </c>
      <c r="F673" s="180">
        <f>(F624/F612)*H64</f>
        <v>1146.1244772388616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2833.5993593898452</v>
      </c>
      <c r="L673" s="180">
        <f>(L647/L612)*H80</f>
        <v>208.51636456951505</v>
      </c>
      <c r="M673" s="180">
        <f t="shared" si="20"/>
        <v>144375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8710852.3900000025</v>
      </c>
      <c r="D680" s="180">
        <f>(D615/D612)*O76</f>
        <v>1163764.170210686</v>
      </c>
      <c r="E680" s="180">
        <f>(E623/E612)*SUM(C680:D680)</f>
        <v>3542637.8389546559</v>
      </c>
      <c r="F680" s="180">
        <f>(F624/F612)*O64</f>
        <v>40493.133467814951</v>
      </c>
      <c r="G680" s="180">
        <f>(G625/G612)*O77</f>
        <v>74431.83615007381</v>
      </c>
      <c r="H680" s="180">
        <f>(H628/H612)*O60</f>
        <v>0</v>
      </c>
      <c r="I680" s="180">
        <f>(I629/I612)*O78</f>
        <v>0</v>
      </c>
      <c r="J680" s="180">
        <f>(J630/J612)*O79</f>
        <v>22588.419576234301</v>
      </c>
      <c r="K680" s="180">
        <f>(K644/K612)*O75</f>
        <v>304989.9197254834</v>
      </c>
      <c r="L680" s="180">
        <f>(L647/L612)*O80</f>
        <v>266601.15083229431</v>
      </c>
      <c r="M680" s="180">
        <f t="shared" si="20"/>
        <v>5415506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32133752.77</v>
      </c>
      <c r="D681" s="180">
        <f>(D615/D612)*P76</f>
        <v>2414605.1287082462</v>
      </c>
      <c r="E681" s="180">
        <f>(E623/E612)*SUM(C681:D681)</f>
        <v>12394640.259641675</v>
      </c>
      <c r="F681" s="180">
        <f>(F624/F612)*P64</f>
        <v>1101857.4558482307</v>
      </c>
      <c r="G681" s="180">
        <f>(G625/G612)*P77</f>
        <v>0</v>
      </c>
      <c r="H681" s="180">
        <f>(H628/H612)*P60</f>
        <v>0</v>
      </c>
      <c r="I681" s="180">
        <f>(I629/I612)*P78</f>
        <v>66868.53394172572</v>
      </c>
      <c r="J681" s="180">
        <f>(J630/J612)*P79</f>
        <v>35987.746289050789</v>
      </c>
      <c r="K681" s="180">
        <f>(K644/K612)*P75</f>
        <v>3308402.3361170217</v>
      </c>
      <c r="L681" s="180">
        <f>(L647/L612)*P80</f>
        <v>273268.62007554859</v>
      </c>
      <c r="M681" s="180">
        <f t="shared" si="20"/>
        <v>19595630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8570454.1199999992</v>
      </c>
      <c r="D683" s="180">
        <f>(D615/D612)*R76</f>
        <v>938952.78325576219</v>
      </c>
      <c r="E683" s="180">
        <f>(E623/E612)*SUM(C683:D683)</f>
        <v>3411614.4678707086</v>
      </c>
      <c r="F683" s="180">
        <f>(F624/F612)*R64</f>
        <v>67530.446092487575</v>
      </c>
      <c r="G683" s="180">
        <f>(G625/G612)*R77</f>
        <v>6720.18175435386</v>
      </c>
      <c r="H683" s="180">
        <f>(H628/H612)*R60</f>
        <v>0</v>
      </c>
      <c r="I683" s="180">
        <f>(I629/I612)*R78</f>
        <v>10244.388681863758</v>
      </c>
      <c r="J683" s="180">
        <f>(J630/J612)*R79</f>
        <v>12468.188242064834</v>
      </c>
      <c r="K683" s="180">
        <f>(K644/K612)*R75</f>
        <v>801352.51272960752</v>
      </c>
      <c r="L683" s="180">
        <f>(L647/L612)*R80</f>
        <v>217671.5950982731</v>
      </c>
      <c r="M683" s="180">
        <f t="shared" si="20"/>
        <v>5466555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2349625.92</v>
      </c>
      <c r="D684" s="180">
        <f>(D615/D612)*S76</f>
        <v>397085.09694543184</v>
      </c>
      <c r="E684" s="180">
        <f>(E623/E612)*SUM(C684:D684)</f>
        <v>985415.71938231238</v>
      </c>
      <c r="F684" s="180">
        <f>(F624/F612)*S64</f>
        <v>23867.922280214596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1260.8149630177816</v>
      </c>
      <c r="K684" s="180">
        <f>(K644/K612)*S75</f>
        <v>0</v>
      </c>
      <c r="L684" s="180">
        <f>(L647/L612)*S80</f>
        <v>0</v>
      </c>
      <c r="M684" s="180">
        <f t="shared" si="20"/>
        <v>1407630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1279881.93</v>
      </c>
      <c r="D685" s="180">
        <f>(D615/D612)*T76</f>
        <v>12014.916103725029</v>
      </c>
      <c r="E685" s="180">
        <f>(E623/E612)*SUM(C685:D685)</f>
        <v>463483.58167900197</v>
      </c>
      <c r="F685" s="180">
        <f>(F624/F612)*T64</f>
        <v>26188.14823762744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50846.522625266836</v>
      </c>
      <c r="L685" s="180">
        <f>(L647/L612)*T80</f>
        <v>47434.517387149855</v>
      </c>
      <c r="M685" s="180">
        <f t="shared" si="20"/>
        <v>599968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9404227.3299999982</v>
      </c>
      <c r="D686" s="180">
        <f>(D615/D612)*U76</f>
        <v>417794.47982943547</v>
      </c>
      <c r="E686" s="180">
        <f>(E623/E612)*SUM(C686:D686)</f>
        <v>3523768.8376425654</v>
      </c>
      <c r="F686" s="180">
        <f>(F624/F612)*U64</f>
        <v>197740.18745768929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1.627458001313751</v>
      </c>
      <c r="K686" s="180">
        <f>(K644/K612)*U75</f>
        <v>1285237.137938906</v>
      </c>
      <c r="L686" s="180">
        <f>(L647/L612)*U80</f>
        <v>80.485260687370328</v>
      </c>
      <c r="M686" s="180">
        <f t="shared" si="20"/>
        <v>5424623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7967.18</v>
      </c>
      <c r="D687" s="180">
        <f>(D615/D612)*V76</f>
        <v>12650.704017000569</v>
      </c>
      <c r="E687" s="180">
        <f>(E623/E612)*SUM(C687:D687)</f>
        <v>7396.9146682740866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91521.644224319651</v>
      </c>
      <c r="L687" s="180">
        <f>(L647/L612)*V80</f>
        <v>0</v>
      </c>
      <c r="M687" s="180">
        <f t="shared" si="20"/>
        <v>111569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2110063.62</v>
      </c>
      <c r="D688" s="180">
        <f>(D615/D612)*W76</f>
        <v>732152.70452755573</v>
      </c>
      <c r="E688" s="180">
        <f>(E623/E612)*SUM(C688:D688)</f>
        <v>1019679.4008527164</v>
      </c>
      <c r="F688" s="180">
        <f>(F624/F612)*W64</f>
        <v>14186.37066148753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607730.92398884066</v>
      </c>
      <c r="L688" s="180">
        <f>(L647/L612)*W80</f>
        <v>53.542616210331509</v>
      </c>
      <c r="M688" s="180">
        <f t="shared" si="20"/>
        <v>2373803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2205548.31</v>
      </c>
      <c r="D689" s="180">
        <f>(D615/D612)*X76</f>
        <v>126629.1007187569</v>
      </c>
      <c r="E689" s="180">
        <f>(E623/E612)*SUM(C689:D689)</f>
        <v>836696.7863500797</v>
      </c>
      <c r="F689" s="180">
        <f>(F624/F612)*X64</f>
        <v>29991.660317584727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6140.1665449565944</v>
      </c>
      <c r="K689" s="180">
        <f>(K644/K612)*X75</f>
        <v>1346569.3681494303</v>
      </c>
      <c r="L689" s="180">
        <f>(L647/L612)*X80</f>
        <v>0</v>
      </c>
      <c r="M689" s="180">
        <f t="shared" si="20"/>
        <v>2346027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7480106.379999999</v>
      </c>
      <c r="D690" s="180">
        <f>(D615/D612)*Y76</f>
        <v>700205.70321017131</v>
      </c>
      <c r="E690" s="180">
        <f>(E623/E612)*SUM(C690:D690)</f>
        <v>2934785.6642060857</v>
      </c>
      <c r="F690" s="180">
        <f>(F624/F612)*Y64</f>
        <v>147357.64834254683</v>
      </c>
      <c r="G690" s="180">
        <f>(G625/G612)*Y77</f>
        <v>9034.0486959108403</v>
      </c>
      <c r="H690" s="180">
        <f>(H628/H612)*Y60</f>
        <v>0</v>
      </c>
      <c r="I690" s="180">
        <f>(I629/I612)*Y78</f>
        <v>18198.043349061412</v>
      </c>
      <c r="J690" s="180">
        <f>(J630/J612)*Y79</f>
        <v>22291.05974999426</v>
      </c>
      <c r="K690" s="180">
        <f>(K644/K612)*Y75</f>
        <v>1040124.7084522439</v>
      </c>
      <c r="L690" s="180">
        <f>(L647/L612)*Y80</f>
        <v>28088.113791196163</v>
      </c>
      <c r="M690" s="180">
        <f t="shared" si="20"/>
        <v>4900085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2520220.9200000004</v>
      </c>
      <c r="D691" s="180">
        <f>(D615/D612)*Z76</f>
        <v>0</v>
      </c>
      <c r="E691" s="180">
        <f>(E623/E612)*SUM(C691:D691)</f>
        <v>904159.6642540032</v>
      </c>
      <c r="F691" s="180">
        <f>(F624/F612)*Z64</f>
        <v>69971.986646141871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188815.13132844048</v>
      </c>
      <c r="L691" s="180">
        <f>(L647/L612)*Z80</f>
        <v>10672.842442623736</v>
      </c>
      <c r="M691" s="180">
        <f t="shared" si="20"/>
        <v>1173620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1072325.8699999999</v>
      </c>
      <c r="D692" s="180">
        <f>(D615/D612)*AA76</f>
        <v>268364.20033900993</v>
      </c>
      <c r="E692" s="180">
        <f>(E623/E612)*SUM(C692:D692)</f>
        <v>480988.73961668205</v>
      </c>
      <c r="F692" s="180">
        <f>(F624/F612)*AA64</f>
        <v>22012.752593300065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5874.6583967422657</v>
      </c>
      <c r="K692" s="180">
        <f>(K644/K612)*AA75</f>
        <v>150754.24765943215</v>
      </c>
      <c r="L692" s="180">
        <f>(L647/L612)*AA80</f>
        <v>0</v>
      </c>
      <c r="M692" s="180">
        <f t="shared" si="20"/>
        <v>927995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25903779.160000011</v>
      </c>
      <c r="D693" s="180">
        <f>(D615/D612)*AB76</f>
        <v>672445.64697989577</v>
      </c>
      <c r="E693" s="180">
        <f>(E623/E612)*SUM(C693:D693)</f>
        <v>9534541.3205354474</v>
      </c>
      <c r="F693" s="180">
        <f>(F624/F612)*AB64</f>
        <v>813621.92296953313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1361.7173590992343</v>
      </c>
      <c r="K693" s="180">
        <f>(K644/K612)*AB75</f>
        <v>1206060.0669102212</v>
      </c>
      <c r="L693" s="180">
        <f>(L647/L612)*AB80</f>
        <v>50.330059237711616</v>
      </c>
      <c r="M693" s="180">
        <f t="shared" si="20"/>
        <v>12228081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4005202.98</v>
      </c>
      <c r="D694" s="180">
        <f>(D615/D612)*AC76</f>
        <v>0</v>
      </c>
      <c r="E694" s="180">
        <f>(E623/E612)*SUM(C694:D694)</f>
        <v>1436914.8962012157</v>
      </c>
      <c r="F694" s="180">
        <f>(F624/F612)*AC64</f>
        <v>27780.257035097053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564996.68502479093</v>
      </c>
      <c r="L694" s="180">
        <f>(L647/L612)*AC80</f>
        <v>0</v>
      </c>
      <c r="M694" s="180">
        <f t="shared" si="20"/>
        <v>2029692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2601453.27</v>
      </c>
      <c r="D695" s="180">
        <f>(D615/D612)*AD76</f>
        <v>307147.26304881793</v>
      </c>
      <c r="E695" s="180">
        <f>(E623/E612)*SUM(C695:D695)</f>
        <v>1043495.5366573314</v>
      </c>
      <c r="F695" s="180">
        <f>(F624/F612)*AD64</f>
        <v>1324.4253417884925</v>
      </c>
      <c r="G695" s="180">
        <f>(G625/G612)*AD77</f>
        <v>129.25195960639743</v>
      </c>
      <c r="H695" s="180">
        <f>(H628/H612)*AD60</f>
        <v>0</v>
      </c>
      <c r="I695" s="180">
        <f>(I629/I612)*AD78</f>
        <v>3661.4058527336892</v>
      </c>
      <c r="J695" s="180">
        <f>(J630/J612)*AD79</f>
        <v>0</v>
      </c>
      <c r="K695" s="180">
        <f>(K644/K612)*AD75</f>
        <v>46263.68724296429</v>
      </c>
      <c r="L695" s="180">
        <f>(L647/L612)*AD80</f>
        <v>0</v>
      </c>
      <c r="M695" s="180">
        <f t="shared" si="20"/>
        <v>1402022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3614360.54</v>
      </c>
      <c r="D696" s="180">
        <f>(D615/D612)*AE76</f>
        <v>470139.00603538769</v>
      </c>
      <c r="E696" s="180">
        <f>(E623/E612)*SUM(C696:D696)</f>
        <v>1465363.496065648</v>
      </c>
      <c r="F696" s="180">
        <f>(F624/F612)*AE64</f>
        <v>3160.4996049135757</v>
      </c>
      <c r="G696" s="180">
        <f>(G625/G612)*AE77</f>
        <v>0</v>
      </c>
      <c r="H696" s="180">
        <f>(H628/H612)*AE60</f>
        <v>0</v>
      </c>
      <c r="I696" s="180">
        <f>(I629/I612)*AE78</f>
        <v>51157.595669488896</v>
      </c>
      <c r="J696" s="180">
        <f>(J630/J612)*AE79</f>
        <v>2513.95762402937</v>
      </c>
      <c r="K696" s="180">
        <f>(K644/K612)*AE75</f>
        <v>147897.27450190677</v>
      </c>
      <c r="L696" s="180">
        <f>(L647/L612)*AE80</f>
        <v>0</v>
      </c>
      <c r="M696" s="180">
        <f t="shared" si="20"/>
        <v>2140232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31930559.270000003</v>
      </c>
      <c r="D698" s="180">
        <f>(D615/D612)*AG76</f>
        <v>2067515.8983988396</v>
      </c>
      <c r="E698" s="180">
        <f>(E623/E612)*SUM(C698:D698)</f>
        <v>12197219.690384069</v>
      </c>
      <c r="F698" s="180">
        <f>(F624/F612)*AG64</f>
        <v>220271.25545254079</v>
      </c>
      <c r="G698" s="180">
        <f>(G625/G612)*AG77</f>
        <v>283643.24937643396</v>
      </c>
      <c r="H698" s="180">
        <f>(H628/H612)*AG60</f>
        <v>0</v>
      </c>
      <c r="I698" s="180">
        <f>(I629/I612)*AG78</f>
        <v>64129.281246968108</v>
      </c>
      <c r="J698" s="180">
        <f>(J630/J612)*AG79</f>
        <v>119973.87891684784</v>
      </c>
      <c r="K698" s="180">
        <f>(K644/K612)*AG75</f>
        <v>4339320.6035217121</v>
      </c>
      <c r="L698" s="180">
        <f>(L647/L612)*AG80</f>
        <v>965748.46842440031</v>
      </c>
      <c r="M698" s="180">
        <f t="shared" si="20"/>
        <v>20257822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25628.69</v>
      </c>
      <c r="D699" s="180">
        <f>(D615/D612)*AH76</f>
        <v>0</v>
      </c>
      <c r="E699" s="180">
        <f>(E623/E612)*SUM(C699:D699)</f>
        <v>9194.6017754943186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766.62249526431538</v>
      </c>
      <c r="L699" s="180">
        <f>(L647/L612)*AH80</f>
        <v>0</v>
      </c>
      <c r="M699" s="180">
        <f t="shared" si="20"/>
        <v>9961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16448252.110000001</v>
      </c>
      <c r="D701" s="180">
        <f>(D615/D612)*AJ76</f>
        <v>1710386.8526234673</v>
      </c>
      <c r="E701" s="180">
        <f>(E623/E612)*SUM(C701:D701)</f>
        <v>6514630.831552376</v>
      </c>
      <c r="F701" s="180">
        <f>(F624/F612)*AJ64</f>
        <v>96876.23760818287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336717.26110615052</v>
      </c>
      <c r="L701" s="180">
        <f>(L647/L612)*AJ80</f>
        <v>100948.22058472779</v>
      </c>
      <c r="M701" s="180">
        <f t="shared" si="20"/>
        <v>8759559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2210261.9000000004</v>
      </c>
      <c r="D702" s="180">
        <f>(D615/D612)*AK76</f>
        <v>370283.41722156003</v>
      </c>
      <c r="E702" s="180">
        <f>(E623/E612)*SUM(C702:D702)</f>
        <v>925801.76963664196</v>
      </c>
      <c r="F702" s="180">
        <f>(F624/F612)*AK64</f>
        <v>1628.16298203222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1421.9333051478429</v>
      </c>
      <c r="K702" s="180">
        <f>(K644/K612)*AK75</f>
        <v>87014.512813424444</v>
      </c>
      <c r="L702" s="180">
        <f>(L647/L612)*AK80</f>
        <v>0</v>
      </c>
      <c r="M702" s="180">
        <f t="shared" si="20"/>
        <v>1386150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57473.081240570471</v>
      </c>
      <c r="E703" s="180">
        <f>(E623/E612)*SUM(C703:D703)</f>
        <v>20619.161370233065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78092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169380.44</v>
      </c>
      <c r="D704" s="180">
        <f>(D615/D612)*AM76</f>
        <v>34075.683634617075</v>
      </c>
      <c r="E704" s="180">
        <f>(E623/E612)*SUM(C704:D704)</f>
        <v>72992.339273136546</v>
      </c>
      <c r="F704" s="180">
        <f>(F624/F612)*AM64</f>
        <v>18.85839847092047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107087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20743950.599999998</v>
      </c>
      <c r="D707" s="180">
        <f>(D615/D612)*AP76</f>
        <v>0</v>
      </c>
      <c r="E707" s="180">
        <f>(E623/E612)*SUM(C707:D707)</f>
        <v>7442142.5760554448</v>
      </c>
      <c r="F707" s="180">
        <f>(F624/F612)*AP64</f>
        <v>91684.691522333262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378718.04056727391</v>
      </c>
      <c r="L707" s="180">
        <f>(L647/L612)*AP80</f>
        <v>87165.066149399412</v>
      </c>
      <c r="M707" s="180">
        <f t="shared" si="20"/>
        <v>7999710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20242381.050000001</v>
      </c>
      <c r="D713" s="180">
        <f>(D615/D612)*AV76</f>
        <v>1364883.068123115</v>
      </c>
      <c r="E713" s="180">
        <f>(E623/E612)*SUM(C713:D713)</f>
        <v>7751866.7174978303</v>
      </c>
      <c r="F713" s="180">
        <f>(F624/F612)*AV64</f>
        <v>46545.250354770164</v>
      </c>
      <c r="G713" s="180">
        <f>(G625/G612)*AV77</f>
        <v>24450.885844056866</v>
      </c>
      <c r="H713" s="180">
        <f>(H628/H612)*AV60</f>
        <v>0</v>
      </c>
      <c r="I713" s="180">
        <f>(I629/I612)*AV78</f>
        <v>0</v>
      </c>
      <c r="J713" s="180">
        <f>(J630/J612)*AV79</f>
        <v>415.00179033500649</v>
      </c>
      <c r="K713" s="180">
        <f>(K644/K612)*AV75</f>
        <v>685695.9633291692</v>
      </c>
      <c r="L713" s="180">
        <f>(L647/L612)*AV80</f>
        <v>165666.29448457266</v>
      </c>
      <c r="M713" s="180">
        <f t="shared" si="20"/>
        <v>10039523</v>
      </c>
      <c r="N713" s="199" t="s">
        <v>741</v>
      </c>
    </row>
    <row r="715" spans="1:83" ht="12.65" customHeight="1" x14ac:dyDescent="0.3">
      <c r="C715" s="180">
        <f>SUM(C614:C647)+SUM(C668:C713)</f>
        <v>480323852.25</v>
      </c>
      <c r="D715" s="180">
        <f>SUM(D616:D647)+SUM(D668:D713)</f>
        <v>33028144.579999991</v>
      </c>
      <c r="E715" s="180">
        <f>SUM(E624:E647)+SUM(E668:E713)</f>
        <v>126822776.35275134</v>
      </c>
      <c r="F715" s="180">
        <f>SUM(F625:F648)+SUM(F668:F713)</f>
        <v>3536715.9743580665</v>
      </c>
      <c r="G715" s="180">
        <f>SUM(G626:G647)+SUM(G668:G713)</f>
        <v>8744789.9969836101</v>
      </c>
      <c r="H715" s="180">
        <f>SUM(H629:H647)+SUM(H668:H713)</f>
        <v>0</v>
      </c>
      <c r="I715" s="180">
        <f>SUM(I630:I647)+SUM(I668:I713)</f>
        <v>545384.49980926281</v>
      </c>
      <c r="J715" s="180">
        <f>SUM(J631:J647)+SUM(J668:J713)</f>
        <v>594081.22395556676</v>
      </c>
      <c r="K715" s="180">
        <f>SUM(K668:K713)</f>
        <v>20403926.844892994</v>
      </c>
      <c r="L715" s="180">
        <f>SUM(L668:L713)</f>
        <v>5915331.9120851718</v>
      </c>
      <c r="M715" s="180">
        <f>SUM(M668:M713)</f>
        <v>180950767</v>
      </c>
      <c r="N715" s="198" t="s">
        <v>742</v>
      </c>
    </row>
    <row r="716" spans="1:83" ht="12.65" customHeight="1" x14ac:dyDescent="0.3">
      <c r="C716" s="180">
        <f>CE71</f>
        <v>480323852.25000012</v>
      </c>
      <c r="D716" s="180">
        <f>D615</f>
        <v>33028144.579999998</v>
      </c>
      <c r="E716" s="180">
        <f>E623</f>
        <v>126822776.35275136</v>
      </c>
      <c r="F716" s="180">
        <f>F624</f>
        <v>3536715.9743580669</v>
      </c>
      <c r="G716" s="180">
        <f>G625</f>
        <v>8744789.9969836101</v>
      </c>
      <c r="H716" s="180">
        <f>H628</f>
        <v>0</v>
      </c>
      <c r="I716" s="180">
        <f>I629</f>
        <v>545384.49980926281</v>
      </c>
      <c r="J716" s="180">
        <f>J630</f>
        <v>594081.22395556676</v>
      </c>
      <c r="K716" s="180">
        <f>K644</f>
        <v>20403926.844892994</v>
      </c>
      <c r="L716" s="180">
        <f>L647</f>
        <v>5915331.9120851718</v>
      </c>
      <c r="M716" s="180">
        <f>C648</f>
        <v>180950766.13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081*2019*A</v>
      </c>
      <c r="B722" s="276">
        <f>ROUND(C165,0)</f>
        <v>11919432</v>
      </c>
      <c r="C722" s="276">
        <f>ROUND(C166,0)</f>
        <v>0</v>
      </c>
      <c r="D722" s="276">
        <f>ROUND(C167,0)</f>
        <v>0</v>
      </c>
      <c r="E722" s="276">
        <f>ROUND(C168,0)</f>
        <v>21997872</v>
      </c>
      <c r="F722" s="276">
        <f>ROUND(C169,0)</f>
        <v>0</v>
      </c>
      <c r="G722" s="276">
        <f>ROUND(C170,0)</f>
        <v>0</v>
      </c>
      <c r="H722" s="276">
        <f>ROUND(C171+C172,0)</f>
        <v>19191391</v>
      </c>
      <c r="I722" s="276">
        <f>ROUND(C175,0)</f>
        <v>5040546</v>
      </c>
      <c r="J722" s="276">
        <f>ROUND(C176,0)</f>
        <v>955795</v>
      </c>
      <c r="K722" s="276">
        <f>ROUND(C179,0)</f>
        <v>3123511</v>
      </c>
      <c r="L722" s="276">
        <f>ROUND(C180,0)</f>
        <v>0</v>
      </c>
      <c r="M722" s="276">
        <f>ROUND(C183,0)</f>
        <v>195381</v>
      </c>
      <c r="N722" s="276">
        <f>ROUND(C184,0)</f>
        <v>5533241</v>
      </c>
      <c r="O722" s="276">
        <f>ROUND(C185,0)</f>
        <v>0</v>
      </c>
      <c r="P722" s="276">
        <f>ROUND(C188,0)</f>
        <v>0</v>
      </c>
      <c r="Q722" s="276">
        <f>ROUND(C189,0)</f>
        <v>14021876</v>
      </c>
      <c r="R722" s="276">
        <f>ROUND(B195,0)</f>
        <v>11726734</v>
      </c>
      <c r="S722" s="276">
        <f>ROUND(C195,0)</f>
        <v>93877</v>
      </c>
      <c r="T722" s="276">
        <f>ROUND(D195,0)</f>
        <v>0</v>
      </c>
      <c r="U722" s="276">
        <f>ROUND(B196,0)</f>
        <v>4046594</v>
      </c>
      <c r="V722" s="276">
        <f>ROUND(C196,0)</f>
        <v>0</v>
      </c>
      <c r="W722" s="276">
        <f>ROUND(D196,0)</f>
        <v>10029</v>
      </c>
      <c r="X722" s="276">
        <f>ROUND(B197,0)</f>
        <v>578760155</v>
      </c>
      <c r="Y722" s="276">
        <f>ROUND(C197,0)</f>
        <v>22829625</v>
      </c>
      <c r="Z722" s="276">
        <f>ROUND(D197,0)</f>
        <v>1732726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9985008</v>
      </c>
      <c r="AE722" s="276">
        <f>ROUND(C199,0)</f>
        <v>1931400</v>
      </c>
      <c r="AF722" s="276">
        <f>ROUND(D199,0)</f>
        <v>0</v>
      </c>
      <c r="AG722" s="276">
        <f>ROUND(B200,0)</f>
        <v>90273800</v>
      </c>
      <c r="AH722" s="276">
        <f>ROUND(C200,0)</f>
        <v>10734457</v>
      </c>
      <c r="AI722" s="276">
        <f>ROUND(D200,0)</f>
        <v>6877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10100787</v>
      </c>
      <c r="AN722" s="276">
        <f>ROUND(C202,0)</f>
        <v>629373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3618841</v>
      </c>
      <c r="AW722" s="276">
        <f>ROUND(C209,0)</f>
        <v>115776</v>
      </c>
      <c r="AX722" s="276">
        <f>ROUND(D209,0)</f>
        <v>10029</v>
      </c>
      <c r="AY722" s="276">
        <f>ROUND(B210,0)</f>
        <v>187795708</v>
      </c>
      <c r="AZ722" s="276">
        <f>ROUND(C210,0)</f>
        <v>18458411</v>
      </c>
      <c r="BA722" s="276">
        <f>ROUND(D210,0)</f>
        <v>1699947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8903135</v>
      </c>
      <c r="BF722" s="276">
        <f>ROUND(C212,0)</f>
        <v>411897</v>
      </c>
      <c r="BG722" s="276">
        <f>ROUND(D212,0)</f>
        <v>0</v>
      </c>
      <c r="BH722" s="276">
        <f>ROUND(B213,0)</f>
        <v>70947070</v>
      </c>
      <c r="BI722" s="276">
        <f>ROUND(C213,0)</f>
        <v>5075504</v>
      </c>
      <c r="BJ722" s="276">
        <f>ROUND(D213,0)</f>
        <v>6877</v>
      </c>
      <c r="BK722" s="276">
        <f>ROUND(B214,0)</f>
        <v>724277</v>
      </c>
      <c r="BL722" s="276">
        <f>ROUND(C214,0)</f>
        <v>2455</v>
      </c>
      <c r="BM722" s="276">
        <f>ROUND(D214,0)</f>
        <v>0</v>
      </c>
      <c r="BN722" s="276">
        <f>ROUND(B215,0)</f>
        <v>8142736</v>
      </c>
      <c r="BO722" s="276">
        <f>ROUND(C215,0)</f>
        <v>748498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778959647</v>
      </c>
      <c r="BU722" s="276">
        <f>ROUND(C224,0)</f>
        <v>342162050</v>
      </c>
      <c r="BV722" s="276">
        <f>ROUND(C225,0)</f>
        <v>22541223</v>
      </c>
      <c r="BW722" s="276">
        <f>ROUND(C226,0)</f>
        <v>70922096</v>
      </c>
      <c r="BX722" s="276">
        <f>ROUND(C227,0)</f>
        <v>0</v>
      </c>
      <c r="BY722" s="276">
        <f>ROUND(C228,0)</f>
        <v>291156718</v>
      </c>
      <c r="BZ722" s="276">
        <f>ROUND(C231,0)</f>
        <v>11001</v>
      </c>
      <c r="CA722" s="276">
        <f>ROUND(C233,0)</f>
        <v>17940600</v>
      </c>
      <c r="CB722" s="276">
        <f>ROUND(C234,0)</f>
        <v>28971461</v>
      </c>
      <c r="CC722" s="276">
        <f>ROUND(C238+C239,0)</f>
        <v>27058797</v>
      </c>
      <c r="CD722" s="276">
        <f>D221</f>
        <v>19006394.150000002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081*2019*A</v>
      </c>
      <c r="B726" s="276">
        <f>ROUND(C111,0)</f>
        <v>19842</v>
      </c>
      <c r="C726" s="276">
        <f>ROUND(C112,0)</f>
        <v>0</v>
      </c>
      <c r="D726" s="276">
        <f>ROUND(C113,0)</f>
        <v>0</v>
      </c>
      <c r="E726" s="276">
        <f>ROUND(C114,0)</f>
        <v>2227</v>
      </c>
      <c r="F726" s="276">
        <f>ROUND(D111,0)</f>
        <v>102418</v>
      </c>
      <c r="G726" s="276">
        <f>ROUND(D112,0)</f>
        <v>0</v>
      </c>
      <c r="H726" s="276">
        <f>ROUND(D113,0)</f>
        <v>0</v>
      </c>
      <c r="I726" s="276">
        <f>ROUND(D114,0)</f>
        <v>3519</v>
      </c>
      <c r="J726" s="276">
        <f>ROUND(C116,0)</f>
        <v>70</v>
      </c>
      <c r="K726" s="276">
        <f>ROUND(C117,0)</f>
        <v>104</v>
      </c>
      <c r="L726" s="276">
        <f>ROUND(C118,0)</f>
        <v>60</v>
      </c>
      <c r="M726" s="276">
        <f>ROUND(C119,0)</f>
        <v>0</v>
      </c>
      <c r="N726" s="276">
        <f>ROUND(C120,0)</f>
        <v>32</v>
      </c>
      <c r="O726" s="276">
        <f>ROUND(C121,0)</f>
        <v>48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47</v>
      </c>
      <c r="V726" s="276">
        <f>ROUND(C128,0)</f>
        <v>375</v>
      </c>
      <c r="W726" s="276">
        <f>ROUND(C129,0)</f>
        <v>17</v>
      </c>
      <c r="X726" s="276">
        <f>ROUND(B138,0)</f>
        <v>9244</v>
      </c>
      <c r="Y726" s="276">
        <f>ROUND(B139,0)</f>
        <v>57361</v>
      </c>
      <c r="Z726" s="276">
        <f>ROUND(B140,0)</f>
        <v>21791</v>
      </c>
      <c r="AA726" s="276">
        <f>ROUND(B141,0)</f>
        <v>651547459</v>
      </c>
      <c r="AB726" s="276">
        <f>ROUND(B142,0)</f>
        <v>315565280</v>
      </c>
      <c r="AC726" s="276">
        <f>ROUND(C138,0)</f>
        <v>4006</v>
      </c>
      <c r="AD726" s="276">
        <f>ROUND(C139,0)</f>
        <v>20186</v>
      </c>
      <c r="AE726" s="276">
        <f>ROUND(C140,0)</f>
        <v>15191</v>
      </c>
      <c r="AF726" s="276">
        <f>ROUND(C141,0)</f>
        <v>200636231</v>
      </c>
      <c r="AG726" s="276">
        <f>ROUND(C142,0)</f>
        <v>219995265</v>
      </c>
      <c r="AH726" s="276">
        <f>ROUND(D138,0)</f>
        <v>6592</v>
      </c>
      <c r="AI726" s="276">
        <f>ROUND(D139,0)</f>
        <v>24871</v>
      </c>
      <c r="AJ726" s="276">
        <f>ROUND(D140,0)</f>
        <v>30764</v>
      </c>
      <c r="AK726" s="276">
        <f>ROUND(D141,0)</f>
        <v>312157879</v>
      </c>
      <c r="AL726" s="276">
        <f>ROUND(D142,0)</f>
        <v>445516760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081*2019*A</v>
      </c>
      <c r="B730" s="276">
        <f>ROUND(C250,0)</f>
        <v>328365066</v>
      </c>
      <c r="C730" s="276">
        <f>ROUND(C251,0)</f>
        <v>0</v>
      </c>
      <c r="D730" s="276">
        <f>ROUND(C252,0)</f>
        <v>70014702</v>
      </c>
      <c r="E730" s="276">
        <f>ROUND(C253,0)</f>
        <v>7512702</v>
      </c>
      <c r="F730" s="276">
        <f>ROUND(C254,0)</f>
        <v>0</v>
      </c>
      <c r="G730" s="276">
        <f>ROUND(C255,0)</f>
        <v>7991</v>
      </c>
      <c r="H730" s="276">
        <f>ROUND(C256,0)</f>
        <v>0</v>
      </c>
      <c r="I730" s="276">
        <f>ROUND(C257,0)</f>
        <v>5604183</v>
      </c>
      <c r="J730" s="276">
        <f>ROUND(C258,0)</f>
        <v>50332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11820611</v>
      </c>
      <c r="P730" s="276">
        <f>ROUND(C268,0)</f>
        <v>4036565</v>
      </c>
      <c r="Q730" s="276">
        <f>ROUND(C269,0)</f>
        <v>599857055</v>
      </c>
      <c r="R730" s="276">
        <f>ROUND(C270,0)</f>
        <v>0</v>
      </c>
      <c r="S730" s="276">
        <f>ROUND(C271,0)</f>
        <v>11916408</v>
      </c>
      <c r="T730" s="276">
        <f>ROUND(C272,0)</f>
        <v>101730771</v>
      </c>
      <c r="U730" s="276">
        <f>ROUND(C273,0)</f>
        <v>10730160</v>
      </c>
      <c r="V730" s="276">
        <f>ROUND(C274,0)</f>
        <v>0</v>
      </c>
      <c r="W730" s="276">
        <f>ROUND(C275,0)</f>
        <v>0</v>
      </c>
      <c r="X730" s="276">
        <f>ROUND(C276,0)</f>
        <v>303227455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7575724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303700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786361</v>
      </c>
      <c r="AM730" s="276">
        <f>ROUND(C310,0)</f>
        <v>0</v>
      </c>
      <c r="AN730" s="276">
        <f>ROUND(C311,0)</f>
        <v>0</v>
      </c>
      <c r="AO730" s="276">
        <f>ROUND(C312,0)</f>
        <v>4038339</v>
      </c>
      <c r="AP730" s="276">
        <f>ROUND(C313,0)</f>
        <v>7733</v>
      </c>
      <c r="AQ730" s="276">
        <f>ROUND(C316,0)</f>
        <v>0</v>
      </c>
      <c r="AR730" s="276">
        <f>ROUND(C317,0)</f>
        <v>175142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7733</v>
      </c>
      <c r="AZ730" s="276">
        <f>ROUND(C327,0)</f>
        <v>863107</v>
      </c>
      <c r="BA730" s="276">
        <f>ROUND(C328,0)</f>
        <v>0</v>
      </c>
      <c r="BB730" s="276">
        <f>ROUND(C332,0)</f>
        <v>834795031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2468.23</v>
      </c>
      <c r="BJ730" s="276">
        <f>ROUND(C359,0)</f>
        <v>1164341570</v>
      </c>
      <c r="BK730" s="276">
        <f>ROUND(C360,0)</f>
        <v>981077304</v>
      </c>
      <c r="BL730" s="276">
        <f>ROUND(C364,0)</f>
        <v>1505741734</v>
      </c>
      <c r="BM730" s="276">
        <f>ROUND(C365,0)</f>
        <v>46912061</v>
      </c>
      <c r="BN730" s="276">
        <f>ROUND(C366,0)</f>
        <v>27058797</v>
      </c>
      <c r="BO730" s="276">
        <f>ROUND(C370,0)</f>
        <v>6757938</v>
      </c>
      <c r="BP730" s="276">
        <f>ROUND(C371,0)</f>
        <v>0</v>
      </c>
      <c r="BQ730" s="276">
        <f>ROUND(C378,0)</f>
        <v>230926207</v>
      </c>
      <c r="BR730" s="276">
        <f>ROUND(C379,0)</f>
        <v>53108694</v>
      </c>
      <c r="BS730" s="276">
        <f>ROUND(C380,0)</f>
        <v>17115334</v>
      </c>
      <c r="BT730" s="276">
        <f>ROUND(C381,0)</f>
        <v>64096503</v>
      </c>
      <c r="BU730" s="276">
        <f>ROUND(C382,0)</f>
        <v>2390767</v>
      </c>
      <c r="BV730" s="276">
        <f>ROUND(C383,0)</f>
        <v>36410843</v>
      </c>
      <c r="BW730" s="276">
        <f>ROUND(C384,0)</f>
        <v>30269965</v>
      </c>
      <c r="BX730" s="276">
        <f>ROUND(C385,0)</f>
        <v>5996342</v>
      </c>
      <c r="BY730" s="276">
        <f>ROUND(C386,0)</f>
        <v>3123511</v>
      </c>
      <c r="BZ730" s="276">
        <f>ROUND(C387,0)</f>
        <v>5728623</v>
      </c>
      <c r="CA730" s="276">
        <f>ROUND(C388,0)</f>
        <v>14021876</v>
      </c>
      <c r="CB730" s="276">
        <f>C363</f>
        <v>19006394.149999999</v>
      </c>
      <c r="CC730" s="276">
        <f>ROUND(C389,0)</f>
        <v>36259687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081*2019*6010*A</v>
      </c>
      <c r="B734" s="276">
        <f>ROUND(C59,0)</f>
        <v>39185</v>
      </c>
      <c r="C734" s="276">
        <f>ROUND(C60,2)</f>
        <v>323.81</v>
      </c>
      <c r="D734" s="276">
        <f>ROUND(C61,0)</f>
        <v>28958009</v>
      </c>
      <c r="E734" s="276">
        <f>ROUND(C62,0)</f>
        <v>5860548</v>
      </c>
      <c r="F734" s="276">
        <f>ROUND(C63,0)</f>
        <v>0</v>
      </c>
      <c r="G734" s="276">
        <f>ROUND(C64,0)</f>
        <v>3854150</v>
      </c>
      <c r="H734" s="276">
        <f>ROUND(C65,0)</f>
        <v>181006</v>
      </c>
      <c r="I734" s="276">
        <f>ROUND(C66,0)</f>
        <v>681387</v>
      </c>
      <c r="J734" s="276">
        <f>ROUND(C67,0)</f>
        <v>1912796</v>
      </c>
      <c r="K734" s="276">
        <f>ROUND(C68,0)</f>
        <v>280498</v>
      </c>
      <c r="L734" s="276">
        <f>ROUND(C69,0)</f>
        <v>187773</v>
      </c>
      <c r="M734" s="276">
        <f>ROUND(C70,0)</f>
        <v>25288</v>
      </c>
      <c r="N734" s="276">
        <f>ROUND(C75,0)</f>
        <v>173960447</v>
      </c>
      <c r="O734" s="276">
        <f>ROUND(C73,0)</f>
        <v>170958053</v>
      </c>
      <c r="P734" s="276">
        <f>IF(C76&gt;0,ROUND(C76,0),0)</f>
        <v>43783</v>
      </c>
      <c r="Q734" s="276">
        <f>IF(C77&gt;0,ROUND(C77,0),0)</f>
        <v>67774</v>
      </c>
      <c r="R734" s="276">
        <f>IF(C78&gt;0,ROUND(C78,0),0)</f>
        <v>15159</v>
      </c>
      <c r="S734" s="276">
        <f>IF(C79&gt;0,ROUND(C79,0),0)</f>
        <v>701650</v>
      </c>
      <c r="T734" s="276">
        <f>IF(C80&gt;0,ROUND(C80,2),0)</f>
        <v>199.31</v>
      </c>
      <c r="U734" s="276"/>
      <c r="V734" s="276"/>
      <c r="W734" s="276"/>
      <c r="X734" s="276"/>
      <c r="Y734" s="276">
        <f>IF(M668&lt;&gt;0,ROUND(M668,0),0)</f>
        <v>25088997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081*2019*6030*A</v>
      </c>
      <c r="B735" s="276">
        <f>ROUND(D59,0)</f>
        <v>18095</v>
      </c>
      <c r="C735" s="278">
        <f>ROUND(D60,2)</f>
        <v>128.4</v>
      </c>
      <c r="D735" s="276">
        <f>ROUND(D61,0)</f>
        <v>11214180</v>
      </c>
      <c r="E735" s="276">
        <f>ROUND(D62,0)</f>
        <v>2468229</v>
      </c>
      <c r="F735" s="276">
        <f>ROUND(D63,0)</f>
        <v>479712</v>
      </c>
      <c r="G735" s="276">
        <f>ROUND(D64,0)</f>
        <v>1099229</v>
      </c>
      <c r="H735" s="276">
        <f>ROUND(D65,0)</f>
        <v>149916</v>
      </c>
      <c r="I735" s="276">
        <f>ROUND(D66,0)</f>
        <v>222057</v>
      </c>
      <c r="J735" s="276">
        <f>ROUND(D67,0)</f>
        <v>1342598</v>
      </c>
      <c r="K735" s="276">
        <f>ROUND(D68,0)</f>
        <v>183240</v>
      </c>
      <c r="L735" s="276">
        <f>ROUND(D69,0)</f>
        <v>35256</v>
      </c>
      <c r="M735" s="276">
        <f>ROUND(D70,0)</f>
        <v>5625</v>
      </c>
      <c r="N735" s="276">
        <f>ROUND(D75,0)</f>
        <v>59077617</v>
      </c>
      <c r="O735" s="276">
        <f>ROUND(D73,0)</f>
        <v>52113572</v>
      </c>
      <c r="P735" s="276">
        <f>IF(D76&gt;0,ROUND(D76,0),0)</f>
        <v>36405</v>
      </c>
      <c r="Q735" s="276">
        <f>IF(D77&gt;0,ROUND(D77,0),0)</f>
        <v>75104</v>
      </c>
      <c r="R735" s="276">
        <f>IF(D78&gt;0,ROUND(D78,0),0)</f>
        <v>4497</v>
      </c>
      <c r="S735" s="276">
        <f>IF(D79&gt;0,ROUND(D79,0),0)</f>
        <v>281210</v>
      </c>
      <c r="T735" s="278">
        <f>IF(D80&gt;0,ROUND(D80,2),0)</f>
        <v>74.81</v>
      </c>
      <c r="U735" s="276"/>
      <c r="V735" s="277"/>
      <c r="W735" s="276"/>
      <c r="X735" s="276"/>
      <c r="Y735" s="276">
        <f t="shared" ref="Y735:Y779" si="21">IF(M669&lt;&gt;0,ROUND(M669,0),0)</f>
        <v>13291279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081*2019*6070*A</v>
      </c>
      <c r="B736" s="276">
        <f>ROUND(E59,0)</f>
        <v>26078</v>
      </c>
      <c r="C736" s="278">
        <f>ROUND(E60,2)</f>
        <v>163.6</v>
      </c>
      <c r="D736" s="276">
        <f>ROUND(E61,0)</f>
        <v>13853186</v>
      </c>
      <c r="E736" s="276">
        <f>ROUND(E62,0)</f>
        <v>2954173</v>
      </c>
      <c r="F736" s="276">
        <f>ROUND(E63,0)</f>
        <v>0</v>
      </c>
      <c r="G736" s="276">
        <f>ROUND(E64,0)</f>
        <v>1452912</v>
      </c>
      <c r="H736" s="276">
        <f>ROUND(E65,0)</f>
        <v>139525</v>
      </c>
      <c r="I736" s="276">
        <f>ROUND(E66,0)</f>
        <v>303708</v>
      </c>
      <c r="J736" s="276">
        <f>ROUND(E67,0)</f>
        <v>1301023</v>
      </c>
      <c r="K736" s="276">
        <f>ROUND(E68,0)</f>
        <v>171603</v>
      </c>
      <c r="L736" s="276">
        <f>ROUND(E69,0)</f>
        <v>18631</v>
      </c>
      <c r="M736" s="276">
        <f>ROUND(E70,0)</f>
        <v>0</v>
      </c>
      <c r="N736" s="276">
        <f>ROUND(E75,0)</f>
        <v>69069083</v>
      </c>
      <c r="O736" s="276">
        <f>ROUND(E73,0)</f>
        <v>64679765</v>
      </c>
      <c r="P736" s="276">
        <f>IF(E76&gt;0,ROUND(E76,0),0)</f>
        <v>34734</v>
      </c>
      <c r="Q736" s="276">
        <f>IF(E77&gt;0,ROUND(E77,0),0)</f>
        <v>67537</v>
      </c>
      <c r="R736" s="276">
        <f>IF(E78&gt;0,ROUND(E78,0),0)</f>
        <v>61274</v>
      </c>
      <c r="S736" s="276">
        <f>IF(E79&gt;0,ROUND(E79,0),0)</f>
        <v>397717</v>
      </c>
      <c r="T736" s="278">
        <f>IF(E80&gt;0,ROUND(E80,2),0)</f>
        <v>86.02</v>
      </c>
      <c r="U736" s="276"/>
      <c r="V736" s="277"/>
      <c r="W736" s="276"/>
      <c r="X736" s="276"/>
      <c r="Y736" s="276">
        <f t="shared" si="21"/>
        <v>14422153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081*2019*6100*A</v>
      </c>
      <c r="B737" s="276">
        <f>ROUND(F59,0)</f>
        <v>3927</v>
      </c>
      <c r="C737" s="278">
        <f>ROUND(F60,2)</f>
        <v>37.49</v>
      </c>
      <c r="D737" s="276">
        <f>ROUND(F61,0)</f>
        <v>3735835</v>
      </c>
      <c r="E737" s="276">
        <f>ROUND(F62,0)</f>
        <v>819694</v>
      </c>
      <c r="F737" s="276">
        <f>ROUND(F63,0)</f>
        <v>0</v>
      </c>
      <c r="G737" s="276">
        <f>ROUND(F64,0)</f>
        <v>182022</v>
      </c>
      <c r="H737" s="276">
        <f>ROUND(F65,0)</f>
        <v>72813</v>
      </c>
      <c r="I737" s="276">
        <f>ROUND(F66,0)</f>
        <v>240046</v>
      </c>
      <c r="J737" s="276">
        <f>ROUND(F67,0)</f>
        <v>676665</v>
      </c>
      <c r="K737" s="276">
        <f>ROUND(F68,0)</f>
        <v>1008</v>
      </c>
      <c r="L737" s="276">
        <f>ROUND(F69,0)</f>
        <v>818</v>
      </c>
      <c r="M737" s="276">
        <f>ROUND(F70,0)</f>
        <v>0</v>
      </c>
      <c r="N737" s="276">
        <f>ROUND(F75,0)</f>
        <v>19542506</v>
      </c>
      <c r="O737" s="276">
        <f>ROUND(F73,0)</f>
        <v>18933580</v>
      </c>
      <c r="P737" s="276">
        <f>IF(F76&gt;0,ROUND(F76,0),0)</f>
        <v>19168</v>
      </c>
      <c r="Q737" s="276">
        <f>IF(F77&gt;0,ROUND(F77,0),0)</f>
        <v>12018</v>
      </c>
      <c r="R737" s="276">
        <f>IF(F78&gt;0,ROUND(F78,0),0)</f>
        <v>9869</v>
      </c>
      <c r="S737" s="276">
        <f>IF(F79&gt;0,ROUND(F79,0),0)</f>
        <v>70895</v>
      </c>
      <c r="T737" s="278">
        <f>IF(F80&gt;0,ROUND(F80,2),0)</f>
        <v>24.27</v>
      </c>
      <c r="U737" s="276"/>
      <c r="V737" s="277"/>
      <c r="W737" s="276"/>
      <c r="X737" s="276"/>
      <c r="Y737" s="276">
        <f t="shared" si="21"/>
        <v>4656931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081*2019*6120*A</v>
      </c>
      <c r="B738" s="276">
        <f>ROUND(G59,0)</f>
        <v>11562</v>
      </c>
      <c r="C738" s="278">
        <f>ROUND(G60,2)</f>
        <v>76.89</v>
      </c>
      <c r="D738" s="276">
        <f>ROUND(G61,0)</f>
        <v>5362418</v>
      </c>
      <c r="E738" s="276">
        <f>ROUND(G62,0)</f>
        <v>1622825</v>
      </c>
      <c r="F738" s="276">
        <f>ROUND(G63,0)</f>
        <v>0</v>
      </c>
      <c r="G738" s="276">
        <f>ROUND(G64,0)</f>
        <v>377260</v>
      </c>
      <c r="H738" s="276">
        <f>ROUND(G65,0)</f>
        <v>74812</v>
      </c>
      <c r="I738" s="276">
        <f>ROUND(G66,0)</f>
        <v>94753</v>
      </c>
      <c r="J738" s="276">
        <f>ROUND(G67,0)</f>
        <v>643144</v>
      </c>
      <c r="K738" s="276">
        <f>ROUND(G68,0)</f>
        <v>72808</v>
      </c>
      <c r="L738" s="276">
        <f>ROUND(G69,0)</f>
        <v>2107</v>
      </c>
      <c r="M738" s="276">
        <f>ROUND(G70,0)</f>
        <v>11362</v>
      </c>
      <c r="N738" s="276">
        <f>ROUND(G75,0)</f>
        <v>38746921</v>
      </c>
      <c r="O738" s="276">
        <f>ROUND(G73,0)</f>
        <v>38739181</v>
      </c>
      <c r="P738" s="276">
        <f>IF(G76&gt;0,ROUND(G76,0),0)</f>
        <v>25607</v>
      </c>
      <c r="Q738" s="276">
        <f>IF(G77&gt;0,ROUND(G77,0),0)</f>
        <v>35354</v>
      </c>
      <c r="R738" s="276">
        <f>IF(G78&gt;0,ROUND(G78,0),0)</f>
        <v>0</v>
      </c>
      <c r="S738" s="276">
        <f>IF(G79&gt;0,ROUND(G79,0),0)</f>
        <v>104620</v>
      </c>
      <c r="T738" s="278">
        <f>IF(G80&gt;0,ROUND(G80,2),0)</f>
        <v>35.53</v>
      </c>
      <c r="U738" s="276"/>
      <c r="V738" s="277"/>
      <c r="W738" s="276"/>
      <c r="X738" s="276"/>
      <c r="Y738" s="276">
        <f t="shared" si="21"/>
        <v>7166090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081*2019*6140*A</v>
      </c>
      <c r="B739" s="276">
        <f>ROUND(H59,0)</f>
        <v>0</v>
      </c>
      <c r="C739" s="278">
        <f>ROUND(H60,2)</f>
        <v>2.59</v>
      </c>
      <c r="D739" s="276">
        <f>ROUND(H61,0)</f>
        <v>306880</v>
      </c>
      <c r="E739" s="276">
        <f>ROUND(H62,0)</f>
        <v>62235</v>
      </c>
      <c r="F739" s="276">
        <f>ROUND(H63,0)</f>
        <v>0</v>
      </c>
      <c r="G739" s="276">
        <f>ROUND(H64,0)</f>
        <v>20019</v>
      </c>
      <c r="H739" s="276">
        <f>ROUND(H65,0)</f>
        <v>3029</v>
      </c>
      <c r="I739" s="276">
        <f>ROUND(H66,0)</f>
        <v>598</v>
      </c>
      <c r="J739" s="276">
        <f>ROUND(H67,0)</f>
        <v>0</v>
      </c>
      <c r="K739" s="276">
        <f>ROUND(H68,0)</f>
        <v>0</v>
      </c>
      <c r="L739" s="276">
        <f>ROUND(H69,0)</f>
        <v>868</v>
      </c>
      <c r="M739" s="276">
        <f>ROUND(H70,0)</f>
        <v>2878</v>
      </c>
      <c r="N739" s="276">
        <f>ROUND(H75,0)</f>
        <v>297619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0.02</v>
      </c>
      <c r="U739" s="276"/>
      <c r="V739" s="277"/>
      <c r="W739" s="276"/>
      <c r="X739" s="276"/>
      <c r="Y739" s="276">
        <f t="shared" si="21"/>
        <v>144375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081*2019*6150*A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081*2019*6170*A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081*2019*6200*A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081*2019*6210*A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081*2019*6330*A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081*2019*6400*A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081*2019*7010*A</v>
      </c>
      <c r="B746" s="276">
        <f>ROUND(O59,0)</f>
        <v>1233</v>
      </c>
      <c r="C746" s="278">
        <f>ROUND(O60,2)</f>
        <v>51.62</v>
      </c>
      <c r="D746" s="276">
        <f>ROUND(O61,0)</f>
        <v>5947510</v>
      </c>
      <c r="E746" s="276">
        <f>ROUND(O62,0)</f>
        <v>1142324</v>
      </c>
      <c r="F746" s="276">
        <f>ROUND(O63,0)</f>
        <v>0</v>
      </c>
      <c r="G746" s="276">
        <f>ROUND(O64,0)</f>
        <v>707273</v>
      </c>
      <c r="H746" s="276">
        <f>ROUND(O65,0)</f>
        <v>69203</v>
      </c>
      <c r="I746" s="276">
        <f>ROUND(O66,0)</f>
        <v>90011</v>
      </c>
      <c r="J746" s="276">
        <f>ROUND(O67,0)</f>
        <v>634531</v>
      </c>
      <c r="K746" s="276">
        <f>ROUND(O68,0)</f>
        <v>13241</v>
      </c>
      <c r="L746" s="276">
        <f>ROUND(O69,0)</f>
        <v>119331</v>
      </c>
      <c r="M746" s="276">
        <f>ROUND(O70,0)</f>
        <v>12571</v>
      </c>
      <c r="N746" s="276">
        <f>ROUND(O75,0)</f>
        <v>32033743</v>
      </c>
      <c r="O746" s="276">
        <f>ROUND(O73,0)</f>
        <v>24869852</v>
      </c>
      <c r="P746" s="276">
        <f>IF(O76&gt;0,ROUND(O76,0),0)</f>
        <v>17352</v>
      </c>
      <c r="Q746" s="276">
        <f>IF(O77&gt;0,ROUND(O77,0),0)</f>
        <v>2299</v>
      </c>
      <c r="R746" s="276">
        <f>IF(O78&gt;0,ROUND(O78,0),0)</f>
        <v>0</v>
      </c>
      <c r="S746" s="276">
        <f>IF(O79&gt;0,ROUND(O79,0),0)</f>
        <v>97157</v>
      </c>
      <c r="T746" s="278">
        <f>IF(O80&gt;0,ROUND(O80,2),0)</f>
        <v>29.84</v>
      </c>
      <c r="U746" s="276"/>
      <c r="V746" s="277"/>
      <c r="W746" s="276"/>
      <c r="X746" s="276"/>
      <c r="Y746" s="276">
        <f t="shared" si="21"/>
        <v>5415506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081*2019*7020*A</v>
      </c>
      <c r="B747" s="276">
        <f>ROUND(P59,0)</f>
        <v>0</v>
      </c>
      <c r="C747" s="278">
        <f>ROUND(P60,2)</f>
        <v>76.91</v>
      </c>
      <c r="D747" s="276">
        <f>ROUND(P61,0)</f>
        <v>6704836</v>
      </c>
      <c r="E747" s="276">
        <f>ROUND(P62,0)</f>
        <v>1617386</v>
      </c>
      <c r="F747" s="276">
        <f>ROUND(P63,0)</f>
        <v>297142</v>
      </c>
      <c r="G747" s="276">
        <f>ROUND(P64,0)</f>
        <v>19245581</v>
      </c>
      <c r="H747" s="276">
        <f>ROUND(P65,0)</f>
        <v>159374</v>
      </c>
      <c r="I747" s="276">
        <f>ROUND(P66,0)</f>
        <v>1725442</v>
      </c>
      <c r="J747" s="276">
        <f>ROUND(P67,0)</f>
        <v>2351129</v>
      </c>
      <c r="K747" s="276">
        <f>ROUND(P68,0)</f>
        <v>8145</v>
      </c>
      <c r="L747" s="276">
        <f>ROUND(P69,0)</f>
        <v>37751</v>
      </c>
      <c r="M747" s="276">
        <f>ROUND(P70,0)</f>
        <v>13033</v>
      </c>
      <c r="N747" s="276">
        <f>ROUND(P75,0)</f>
        <v>347488572</v>
      </c>
      <c r="O747" s="276">
        <f>ROUND(P73,0)</f>
        <v>157123079</v>
      </c>
      <c r="P747" s="276">
        <f>IF(P76&gt;0,ROUND(P76,0),0)</f>
        <v>36003</v>
      </c>
      <c r="Q747" s="276">
        <f>IF(P77&gt;0,ROUND(P77,0),0)</f>
        <v>0</v>
      </c>
      <c r="R747" s="276">
        <f>IF(P78&gt;0,ROUND(P78,0),0)</f>
        <v>18336</v>
      </c>
      <c r="S747" s="276">
        <f>IF(P79&gt;0,ROUND(P79,0),0)</f>
        <v>154790</v>
      </c>
      <c r="T747" s="278">
        <f>IF(P80&gt;0,ROUND(P80,2),0)</f>
        <v>30.59</v>
      </c>
      <c r="U747" s="276"/>
      <c r="V747" s="277"/>
      <c r="W747" s="276"/>
      <c r="X747" s="276"/>
      <c r="Y747" s="276">
        <f t="shared" si="21"/>
        <v>19595630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081*2019*7030*A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081*2019*7040*A</v>
      </c>
      <c r="B749" s="276">
        <f>ROUND(R59,0)</f>
        <v>0</v>
      </c>
      <c r="C749" s="278">
        <f>ROUND(R60,2)</f>
        <v>37.42</v>
      </c>
      <c r="D749" s="276">
        <f>ROUND(R61,0)</f>
        <v>3971790</v>
      </c>
      <c r="E749" s="276">
        <f>ROUND(R62,0)</f>
        <v>860617</v>
      </c>
      <c r="F749" s="276">
        <f>ROUND(R63,0)</f>
        <v>1873448</v>
      </c>
      <c r="G749" s="276">
        <f>ROUND(R64,0)</f>
        <v>1179520</v>
      </c>
      <c r="H749" s="276">
        <f>ROUND(R65,0)</f>
        <v>48782</v>
      </c>
      <c r="I749" s="276">
        <f>ROUND(R66,0)</f>
        <v>38263</v>
      </c>
      <c r="J749" s="276">
        <f>ROUND(R67,0)</f>
        <v>627718</v>
      </c>
      <c r="K749" s="276">
        <f>ROUND(R68,0)</f>
        <v>610</v>
      </c>
      <c r="L749" s="276">
        <f>ROUND(R69,0)</f>
        <v>5207</v>
      </c>
      <c r="M749" s="276">
        <f>ROUND(R70,0)</f>
        <v>35501</v>
      </c>
      <c r="N749" s="276">
        <f>ROUND(R75,0)</f>
        <v>84167768</v>
      </c>
      <c r="O749" s="276">
        <f>ROUND(R73,0)</f>
        <v>34556440</v>
      </c>
      <c r="P749" s="276">
        <f>IF(R76&gt;0,ROUND(R76,0),0)</f>
        <v>14000</v>
      </c>
      <c r="Q749" s="276">
        <f>IF(R77&gt;0,ROUND(R77,0),0)</f>
        <v>208</v>
      </c>
      <c r="R749" s="276">
        <f>IF(R78&gt;0,ROUND(R78,0),0)</f>
        <v>2809</v>
      </c>
      <c r="S749" s="276">
        <f>IF(R79&gt;0,ROUND(R79,0),0)</f>
        <v>53628</v>
      </c>
      <c r="T749" s="278">
        <f>IF(R80&gt;0,ROUND(R80,2),0)</f>
        <v>24.36</v>
      </c>
      <c r="U749" s="276"/>
      <c r="V749" s="277"/>
      <c r="W749" s="276"/>
      <c r="X749" s="276"/>
      <c r="Y749" s="276">
        <f t="shared" si="21"/>
        <v>5466555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081*2019*7050*A</v>
      </c>
      <c r="B750" s="276"/>
      <c r="C750" s="278">
        <f>ROUND(S60,2)</f>
        <v>21.98</v>
      </c>
      <c r="D750" s="276">
        <f>ROUND(S61,0)</f>
        <v>1230737</v>
      </c>
      <c r="E750" s="276">
        <f>ROUND(S62,0)</f>
        <v>440414</v>
      </c>
      <c r="F750" s="276">
        <f>ROUND(S63,0)</f>
        <v>0</v>
      </c>
      <c r="G750" s="276">
        <f>ROUND(S64,0)</f>
        <v>416889</v>
      </c>
      <c r="H750" s="276">
        <f>ROUND(S65,0)</f>
        <v>21842</v>
      </c>
      <c r="I750" s="276">
        <f>ROUND(S66,0)</f>
        <v>46544</v>
      </c>
      <c r="J750" s="276">
        <f>ROUND(S67,0)</f>
        <v>185342</v>
      </c>
      <c r="K750" s="276">
        <f>ROUND(S68,0)</f>
        <v>0</v>
      </c>
      <c r="L750" s="276">
        <f>ROUND(S69,0)</f>
        <v>7858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5423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1407630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081*2019*7060*A</v>
      </c>
      <c r="B751" s="276"/>
      <c r="C751" s="278">
        <f>ROUND(T60,2)</f>
        <v>6.06</v>
      </c>
      <c r="D751" s="276">
        <f>ROUND(T61,0)</f>
        <v>649586</v>
      </c>
      <c r="E751" s="276">
        <f>ROUND(T62,0)</f>
        <v>145178</v>
      </c>
      <c r="F751" s="276">
        <f>ROUND(T63,0)</f>
        <v>0</v>
      </c>
      <c r="G751" s="276">
        <f>ROUND(T64,0)</f>
        <v>457415</v>
      </c>
      <c r="H751" s="276">
        <f>ROUND(T65,0)</f>
        <v>4692</v>
      </c>
      <c r="I751" s="276">
        <f>ROUND(T66,0)</f>
        <v>98</v>
      </c>
      <c r="J751" s="276">
        <f>ROUND(T67,0)</f>
        <v>20912</v>
      </c>
      <c r="K751" s="276">
        <f>ROUND(T68,0)</f>
        <v>0</v>
      </c>
      <c r="L751" s="276">
        <f>ROUND(T69,0)</f>
        <v>2002</v>
      </c>
      <c r="M751" s="276">
        <f>ROUND(T70,0)</f>
        <v>0</v>
      </c>
      <c r="N751" s="276">
        <f>ROUND(T75,0)</f>
        <v>5340519</v>
      </c>
      <c r="O751" s="276">
        <f>ROUND(T73,0)</f>
        <v>5269008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5.31</v>
      </c>
      <c r="U751" s="276"/>
      <c r="V751" s="277"/>
      <c r="W751" s="276"/>
      <c r="X751" s="276"/>
      <c r="Y751" s="276">
        <f t="shared" si="21"/>
        <v>599968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081*2019*7070*A</v>
      </c>
      <c r="B752" s="276">
        <f>ROUND(U59,0)</f>
        <v>0</v>
      </c>
      <c r="C752" s="278">
        <f>ROUND(U60,2)</f>
        <v>55.37</v>
      </c>
      <c r="D752" s="276">
        <f>ROUND(U61,0)</f>
        <v>3480133</v>
      </c>
      <c r="E752" s="276">
        <f>ROUND(U62,0)</f>
        <v>1141095</v>
      </c>
      <c r="F752" s="276">
        <f>ROUND(U63,0)</f>
        <v>0</v>
      </c>
      <c r="G752" s="276">
        <f>ROUND(U64,0)</f>
        <v>3453827</v>
      </c>
      <c r="H752" s="276">
        <f>ROUND(U65,0)</f>
        <v>25744</v>
      </c>
      <c r="I752" s="276">
        <f>ROUND(U66,0)</f>
        <v>1009535</v>
      </c>
      <c r="J752" s="276">
        <f>ROUND(U67,0)</f>
        <v>312901</v>
      </c>
      <c r="K752" s="276">
        <f>ROUND(U68,0)</f>
        <v>1816</v>
      </c>
      <c r="L752" s="276">
        <f>ROUND(U69,0)</f>
        <v>21712</v>
      </c>
      <c r="M752" s="276">
        <f>ROUND(U70,0)</f>
        <v>42535</v>
      </c>
      <c r="N752" s="276">
        <f>ROUND(U75,0)</f>
        <v>134991205</v>
      </c>
      <c r="O752" s="276">
        <f>ROUND(U73,0)</f>
        <v>87844404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7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1"/>
        <v>5424623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081*2019*7110*A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1890</v>
      </c>
      <c r="I753" s="276">
        <f>ROUND(V66,0)</f>
        <v>0</v>
      </c>
      <c r="J753" s="276">
        <f>ROUND(V67,0)</f>
        <v>6076</v>
      </c>
      <c r="K753" s="276">
        <f>ROUND(V68,0)</f>
        <v>0</v>
      </c>
      <c r="L753" s="276">
        <f>ROUND(V69,0)</f>
        <v>2</v>
      </c>
      <c r="M753" s="276">
        <f>ROUND(V70,0)</f>
        <v>0</v>
      </c>
      <c r="N753" s="276">
        <f>ROUND(V75,0)</f>
        <v>9612714</v>
      </c>
      <c r="O753" s="276">
        <f>ROUND(V73,0)</f>
        <v>4204728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111569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081*2019*7120*A</v>
      </c>
      <c r="B754" s="276">
        <f>ROUND(W59,0)</f>
        <v>0</v>
      </c>
      <c r="C754" s="278">
        <f>ROUND(W60,2)</f>
        <v>9.98</v>
      </c>
      <c r="D754" s="276">
        <f>ROUND(W61,0)</f>
        <v>1065251</v>
      </c>
      <c r="E754" s="276">
        <f>ROUND(W62,0)</f>
        <v>238935</v>
      </c>
      <c r="F754" s="276">
        <f>ROUND(W63,0)</f>
        <v>0</v>
      </c>
      <c r="G754" s="276">
        <f>ROUND(W64,0)</f>
        <v>247786</v>
      </c>
      <c r="H754" s="276">
        <f>ROUND(W65,0)</f>
        <v>8712</v>
      </c>
      <c r="I754" s="276">
        <f>ROUND(W66,0)</f>
        <v>351675</v>
      </c>
      <c r="J754" s="276">
        <f>ROUND(W67,0)</f>
        <v>184424</v>
      </c>
      <c r="K754" s="276">
        <f>ROUND(W68,0)</f>
        <v>0</v>
      </c>
      <c r="L754" s="276">
        <f>ROUND(W69,0)</f>
        <v>13280</v>
      </c>
      <c r="M754" s="276">
        <f>ROUND(W70,0)</f>
        <v>0</v>
      </c>
      <c r="N754" s="276">
        <f>ROUND(W75,0)</f>
        <v>63831279</v>
      </c>
      <c r="O754" s="276">
        <f>ROUND(W73,0)</f>
        <v>20548780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0.01</v>
      </c>
      <c r="U754" s="276"/>
      <c r="V754" s="277"/>
      <c r="W754" s="276"/>
      <c r="X754" s="276"/>
      <c r="Y754" s="276">
        <f t="shared" si="21"/>
        <v>2373803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081*2019*7130*A</v>
      </c>
      <c r="B755" s="276">
        <f>ROUND(X59,0)</f>
        <v>0</v>
      </c>
      <c r="C755" s="278">
        <f>ROUND(X60,2)</f>
        <v>12.55</v>
      </c>
      <c r="D755" s="276">
        <f>ROUND(X61,0)</f>
        <v>1250207</v>
      </c>
      <c r="E755" s="276">
        <f>ROUND(X62,0)</f>
        <v>297471</v>
      </c>
      <c r="F755" s="276">
        <f>ROUND(X63,0)</f>
        <v>1450</v>
      </c>
      <c r="G755" s="276">
        <f>ROUND(X64,0)</f>
        <v>523849</v>
      </c>
      <c r="H755" s="276">
        <f>ROUND(X65,0)</f>
        <v>6975</v>
      </c>
      <c r="I755" s="276">
        <f>ROUND(X66,0)</f>
        <v>36352</v>
      </c>
      <c r="J755" s="276">
        <f>ROUND(X67,0)</f>
        <v>73607</v>
      </c>
      <c r="K755" s="276">
        <f>ROUND(X68,0)</f>
        <v>0</v>
      </c>
      <c r="L755" s="276">
        <f>ROUND(X69,0)</f>
        <v>15638</v>
      </c>
      <c r="M755" s="276">
        <f>ROUND(X70,0)</f>
        <v>0</v>
      </c>
      <c r="N755" s="276">
        <f>ROUND(X75,0)</f>
        <v>141433060</v>
      </c>
      <c r="O755" s="276">
        <f>ROUND(X73,0)</f>
        <v>56077606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26410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2346027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081*2019*7140*A</v>
      </c>
      <c r="B756" s="276">
        <f>ROUND(Y59,0)</f>
        <v>0</v>
      </c>
      <c r="C756" s="278">
        <f>ROUND(Y60,2)</f>
        <v>37.32</v>
      </c>
      <c r="D756" s="276">
        <f>ROUND(Y61,0)</f>
        <v>3565793</v>
      </c>
      <c r="E756" s="276">
        <f>ROUND(Y62,0)</f>
        <v>850401</v>
      </c>
      <c r="F756" s="276">
        <f>ROUND(Y63,0)</f>
        <v>0</v>
      </c>
      <c r="G756" s="276">
        <f>ROUND(Y64,0)</f>
        <v>2573821</v>
      </c>
      <c r="H756" s="276">
        <f>ROUND(Y65,0)</f>
        <v>33015</v>
      </c>
      <c r="I756" s="276">
        <f>ROUND(Y66,0)</f>
        <v>82905</v>
      </c>
      <c r="J756" s="276">
        <f>ROUND(Y67,0)</f>
        <v>365580</v>
      </c>
      <c r="K756" s="276">
        <f>ROUND(Y68,0)</f>
        <v>0</v>
      </c>
      <c r="L756" s="276">
        <f>ROUND(Y69,0)</f>
        <v>8592</v>
      </c>
      <c r="M756" s="276">
        <f>ROUND(Y70,0)</f>
        <v>0</v>
      </c>
      <c r="N756" s="276">
        <f>ROUND(Y75,0)</f>
        <v>109246522</v>
      </c>
      <c r="O756" s="276">
        <f>ROUND(Y73,0)</f>
        <v>61868603</v>
      </c>
      <c r="P756" s="276">
        <f>IF(Y76&gt;0,ROUND(Y76,0),0)</f>
        <v>10441</v>
      </c>
      <c r="Q756" s="276">
        <f>IF(Y77&gt;0,ROUND(Y77,0),0)</f>
        <v>279</v>
      </c>
      <c r="R756" s="276">
        <f>IF(Y78&gt;0,ROUND(Y78,0),0)</f>
        <v>4990</v>
      </c>
      <c r="S756" s="276">
        <f>IF(Y79&gt;0,ROUND(Y79,0),0)</f>
        <v>95878</v>
      </c>
      <c r="T756" s="278">
        <f>IF(Y80&gt;0,ROUND(Y80,2),0)</f>
        <v>3.14</v>
      </c>
      <c r="U756" s="276"/>
      <c r="V756" s="277"/>
      <c r="W756" s="276"/>
      <c r="X756" s="276"/>
      <c r="Y756" s="276">
        <f t="shared" si="21"/>
        <v>4900085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081*2019*7150*A</v>
      </c>
      <c r="B757" s="276">
        <f>ROUND(Z59,0)</f>
        <v>0</v>
      </c>
      <c r="C757" s="278">
        <f>ROUND(Z60,2)</f>
        <v>6.81</v>
      </c>
      <c r="D757" s="276">
        <f>ROUND(Z61,0)</f>
        <v>707867</v>
      </c>
      <c r="E757" s="276">
        <f>ROUND(Z62,0)</f>
        <v>162048</v>
      </c>
      <c r="F757" s="276">
        <f>ROUND(Z63,0)</f>
        <v>0</v>
      </c>
      <c r="G757" s="276">
        <f>ROUND(Z64,0)</f>
        <v>1222165</v>
      </c>
      <c r="H757" s="276">
        <f>ROUND(Z65,0)</f>
        <v>5753</v>
      </c>
      <c r="I757" s="276">
        <f>ROUND(Z66,0)</f>
        <v>74768</v>
      </c>
      <c r="J757" s="276">
        <f>ROUND(Z67,0)</f>
        <v>345513</v>
      </c>
      <c r="K757" s="276">
        <f>ROUND(Z68,0)</f>
        <v>174</v>
      </c>
      <c r="L757" s="276">
        <f>ROUND(Z69,0)</f>
        <v>1932</v>
      </c>
      <c r="M757" s="276">
        <f>ROUND(Z70,0)</f>
        <v>0</v>
      </c>
      <c r="N757" s="276">
        <f>ROUND(Z75,0)</f>
        <v>19831657</v>
      </c>
      <c r="O757" s="276">
        <f>ROUND(Z73,0)</f>
        <v>10740287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1.19</v>
      </c>
      <c r="U757" s="276"/>
      <c r="V757" s="277"/>
      <c r="W757" s="276"/>
      <c r="X757" s="276"/>
      <c r="Y757" s="276">
        <f t="shared" si="21"/>
        <v>1173620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081*2019*7160*A</v>
      </c>
      <c r="B758" s="276">
        <f>ROUND(AA59,0)</f>
        <v>0</v>
      </c>
      <c r="C758" s="278">
        <f>ROUND(AA60,2)</f>
        <v>4.3099999999999996</v>
      </c>
      <c r="D758" s="276">
        <f>ROUND(AA61,0)</f>
        <v>422569</v>
      </c>
      <c r="E758" s="276">
        <f>ROUND(AA62,0)</f>
        <v>102903</v>
      </c>
      <c r="F758" s="276">
        <f>ROUND(AA63,0)</f>
        <v>0</v>
      </c>
      <c r="G758" s="276">
        <f>ROUND(AA64,0)</f>
        <v>384485</v>
      </c>
      <c r="H758" s="276">
        <f>ROUND(AA65,0)</f>
        <v>15029</v>
      </c>
      <c r="I758" s="276">
        <f>ROUND(AA66,0)</f>
        <v>16588</v>
      </c>
      <c r="J758" s="276">
        <f>ROUND(AA67,0)</f>
        <v>135993</v>
      </c>
      <c r="K758" s="276">
        <f>ROUND(AA68,0)</f>
        <v>0</v>
      </c>
      <c r="L758" s="276">
        <f>ROUND(AA69,0)</f>
        <v>132</v>
      </c>
      <c r="M758" s="276">
        <f>ROUND(AA70,0)</f>
        <v>5374</v>
      </c>
      <c r="N758" s="276">
        <f>ROUND(AA75,0)</f>
        <v>15834041</v>
      </c>
      <c r="O758" s="276">
        <f>ROUND(AA73,0)</f>
        <v>6609354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25268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927995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081*2019*7170*A</v>
      </c>
      <c r="B759" s="276"/>
      <c r="C759" s="278">
        <f>ROUND(AB60,2)</f>
        <v>84.1</v>
      </c>
      <c r="D759" s="276">
        <f>ROUND(AB61,0)</f>
        <v>8604965</v>
      </c>
      <c r="E759" s="276">
        <f>ROUND(AB62,0)</f>
        <v>1965502</v>
      </c>
      <c r="F759" s="276">
        <f>ROUND(AB63,0)</f>
        <v>3984</v>
      </c>
      <c r="G759" s="276">
        <f>ROUND(AB64,0)</f>
        <v>14211118</v>
      </c>
      <c r="H759" s="276">
        <f>ROUND(AB65,0)</f>
        <v>43286</v>
      </c>
      <c r="I759" s="276">
        <f>ROUND(AB66,0)</f>
        <v>339058</v>
      </c>
      <c r="J759" s="276">
        <f>ROUND(AB67,0)</f>
        <v>746232</v>
      </c>
      <c r="K759" s="276">
        <f>ROUND(AB68,0)</f>
        <v>-558</v>
      </c>
      <c r="L759" s="276">
        <f>ROUND(AB69,0)</f>
        <v>11102</v>
      </c>
      <c r="M759" s="276">
        <f>ROUND(AB70,0)</f>
        <v>20909</v>
      </c>
      <c r="N759" s="276">
        <f>ROUND(AB75,0)</f>
        <v>126675068</v>
      </c>
      <c r="O759" s="276">
        <f>ROUND(AB73,0)</f>
        <v>88790069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5857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12228081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081*2019*7180*A</v>
      </c>
      <c r="B760" s="276">
        <f>ROUND(AC59,0)</f>
        <v>0</v>
      </c>
      <c r="C760" s="278">
        <f>ROUND(AC60,2)</f>
        <v>29.47</v>
      </c>
      <c r="D760" s="276">
        <f>ROUND(AC61,0)</f>
        <v>2555105</v>
      </c>
      <c r="E760" s="276">
        <f>ROUND(AC62,0)</f>
        <v>651868</v>
      </c>
      <c r="F760" s="276">
        <f>ROUND(AC63,0)</f>
        <v>0</v>
      </c>
      <c r="G760" s="276">
        <f>ROUND(AC64,0)</f>
        <v>485224</v>
      </c>
      <c r="H760" s="276">
        <f>ROUND(AC65,0)</f>
        <v>6704</v>
      </c>
      <c r="I760" s="276">
        <f>ROUND(AC66,0)</f>
        <v>15210</v>
      </c>
      <c r="J760" s="276">
        <f>ROUND(AC67,0)</f>
        <v>273710</v>
      </c>
      <c r="K760" s="276">
        <f>ROUND(AC68,0)</f>
        <v>17099</v>
      </c>
      <c r="L760" s="276">
        <f>ROUND(AC69,0)</f>
        <v>284</v>
      </c>
      <c r="M760" s="276">
        <f>ROUND(AC70,0)</f>
        <v>0</v>
      </c>
      <c r="N760" s="276">
        <f>ROUND(AC75,0)</f>
        <v>59342810</v>
      </c>
      <c r="O760" s="276">
        <f>ROUND(AC73,0)</f>
        <v>56181005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2029692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081*2019*7190*A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23133</v>
      </c>
      <c r="H761" s="276">
        <f>ROUND(AD65,0)</f>
        <v>770</v>
      </c>
      <c r="I761" s="276">
        <f>ROUND(AD66,0)</f>
        <v>2572480</v>
      </c>
      <c r="J761" s="276">
        <f>ROUND(AD67,0)</f>
        <v>5069</v>
      </c>
      <c r="K761" s="276">
        <f>ROUND(AD68,0)</f>
        <v>0</v>
      </c>
      <c r="L761" s="276">
        <f>ROUND(AD69,0)</f>
        <v>1</v>
      </c>
      <c r="M761" s="276">
        <f>ROUND(AD70,0)</f>
        <v>0</v>
      </c>
      <c r="N761" s="276">
        <f>ROUND(AD75,0)</f>
        <v>4859174</v>
      </c>
      <c r="O761" s="276">
        <f>ROUND(AD73,0)</f>
        <v>4764662</v>
      </c>
      <c r="P761" s="276">
        <f>IF(AD76&gt;0,ROUND(AD76,0),0)</f>
        <v>4580</v>
      </c>
      <c r="Q761" s="276">
        <f>IF(AD77&gt;0,ROUND(AD77,0),0)</f>
        <v>4</v>
      </c>
      <c r="R761" s="276">
        <f>IF(AD78&gt;0,ROUND(AD78,0),0)</f>
        <v>1004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1402022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081*2019*7200*A</v>
      </c>
      <c r="B762" s="276">
        <f>ROUND(AE59,0)</f>
        <v>0</v>
      </c>
      <c r="C762" s="278">
        <f>ROUND(AE60,2)</f>
        <v>31.22</v>
      </c>
      <c r="D762" s="276">
        <f>ROUND(AE61,0)</f>
        <v>2536691</v>
      </c>
      <c r="E762" s="276">
        <f>ROUND(AE62,0)</f>
        <v>685367</v>
      </c>
      <c r="F762" s="276">
        <f>ROUND(AE63,0)</f>
        <v>0</v>
      </c>
      <c r="G762" s="276">
        <f>ROUND(AE64,0)</f>
        <v>55203</v>
      </c>
      <c r="H762" s="276">
        <f>ROUND(AE65,0)</f>
        <v>25635</v>
      </c>
      <c r="I762" s="276">
        <f>ROUND(AE66,0)</f>
        <v>17101</v>
      </c>
      <c r="J762" s="276">
        <f>ROUND(AE67,0)</f>
        <v>293326</v>
      </c>
      <c r="K762" s="276">
        <f>ROUND(AE68,0)</f>
        <v>0</v>
      </c>
      <c r="L762" s="276">
        <f>ROUND(AE69,0)</f>
        <v>1038</v>
      </c>
      <c r="M762" s="276">
        <f>ROUND(AE70,0)</f>
        <v>0</v>
      </c>
      <c r="N762" s="276">
        <f>ROUND(AE75,0)</f>
        <v>15533967</v>
      </c>
      <c r="O762" s="276">
        <f>ROUND(AE73,0)</f>
        <v>15533967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14028</v>
      </c>
      <c r="S762" s="276">
        <f>IF(AE79&gt;0,ROUND(AE79,0),0)</f>
        <v>10813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2140232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081*2019*7220*A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081*2019*7230*A</v>
      </c>
      <c r="B764" s="276">
        <f>ROUND(AG59,0)</f>
        <v>0</v>
      </c>
      <c r="C764" s="278">
        <f>ROUND(AG60,2)</f>
        <v>209.15</v>
      </c>
      <c r="D764" s="276">
        <f>ROUND(AG61,0)</f>
        <v>18640379</v>
      </c>
      <c r="E764" s="276">
        <f>ROUND(AG62,0)</f>
        <v>3715131</v>
      </c>
      <c r="F764" s="276">
        <f>ROUND(AG63,0)</f>
        <v>2507926</v>
      </c>
      <c r="G764" s="276">
        <f>ROUND(AG64,0)</f>
        <v>3847365</v>
      </c>
      <c r="H764" s="276">
        <f>ROUND(AG65,0)</f>
        <v>129273</v>
      </c>
      <c r="I764" s="276">
        <f>ROUND(AG66,0)</f>
        <v>1231930</v>
      </c>
      <c r="J764" s="276">
        <f>ROUND(AG67,0)</f>
        <v>1218965</v>
      </c>
      <c r="K764" s="276">
        <f>ROUND(AG68,0)</f>
        <v>209</v>
      </c>
      <c r="L764" s="276">
        <f>ROUND(AG69,0)</f>
        <v>644801</v>
      </c>
      <c r="M764" s="276">
        <f>ROUND(AG70,0)</f>
        <v>5419</v>
      </c>
      <c r="N764" s="276">
        <f>ROUND(AG75,0)</f>
        <v>455768122</v>
      </c>
      <c r="O764" s="276">
        <f>ROUND(AG73,0)</f>
        <v>147994286</v>
      </c>
      <c r="P764" s="276">
        <f>IF(AG76&gt;0,ROUND(AG76,0),0)</f>
        <v>30828</v>
      </c>
      <c r="Q764" s="276">
        <f>IF(AG77&gt;0,ROUND(AG77,0),0)</f>
        <v>8761</v>
      </c>
      <c r="R764" s="276">
        <f>IF(AG78&gt;0,ROUND(AG78,0),0)</f>
        <v>17585</v>
      </c>
      <c r="S764" s="276">
        <f>IF(AG79&gt;0,ROUND(AG79,0),0)</f>
        <v>516030</v>
      </c>
      <c r="T764" s="278">
        <f>IF(AG80&gt;0,ROUND(AG80,2),0)</f>
        <v>108.1</v>
      </c>
      <c r="U764" s="276"/>
      <c r="V764" s="277"/>
      <c r="W764" s="276"/>
      <c r="X764" s="276"/>
      <c r="Y764" s="276">
        <f t="shared" si="21"/>
        <v>20257822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081*2019*7240*A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25629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80520</v>
      </c>
      <c r="O765" s="276">
        <f>ROUND(AH73,0)</f>
        <v>78441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9961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081*2019*7250*A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081*2019*7260*A</v>
      </c>
      <c r="B767" s="276">
        <f>ROUND(AJ59,0)</f>
        <v>0</v>
      </c>
      <c r="C767" s="278">
        <f>ROUND(AJ60,2)</f>
        <v>88</v>
      </c>
      <c r="D767" s="276">
        <f>ROUND(AJ61,0)</f>
        <v>11504122</v>
      </c>
      <c r="E767" s="276">
        <f>ROUND(AJ62,0)</f>
        <v>2144464</v>
      </c>
      <c r="F767" s="276">
        <f>ROUND(AJ63,0)</f>
        <v>0</v>
      </c>
      <c r="G767" s="276">
        <f>ROUND(AJ64,0)</f>
        <v>1692088</v>
      </c>
      <c r="H767" s="276">
        <f>ROUND(AJ65,0)</f>
        <v>61133</v>
      </c>
      <c r="I767" s="276">
        <f>ROUND(AJ66,0)</f>
        <v>44302</v>
      </c>
      <c r="J767" s="276">
        <f>ROUND(AJ67,0)</f>
        <v>464415</v>
      </c>
      <c r="K767" s="276">
        <f>ROUND(AJ68,0)</f>
        <v>683103</v>
      </c>
      <c r="L767" s="276">
        <f>ROUND(AJ69,0)</f>
        <v>79259</v>
      </c>
      <c r="M767" s="276">
        <f>ROUND(AJ70,0)</f>
        <v>224633</v>
      </c>
      <c r="N767" s="276">
        <f>ROUND(AJ75,0)</f>
        <v>35366134</v>
      </c>
      <c r="O767" s="276">
        <f>ROUND(AJ73,0)</f>
        <v>1543984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11.3</v>
      </c>
      <c r="U767" s="276"/>
      <c r="V767" s="277"/>
      <c r="W767" s="276"/>
      <c r="X767" s="276"/>
      <c r="Y767" s="276">
        <f t="shared" si="21"/>
        <v>8759559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081*2019*7310*A</v>
      </c>
      <c r="B768" s="276">
        <f>ROUND(AK59,0)</f>
        <v>0</v>
      </c>
      <c r="C768" s="278">
        <f>ROUND(AK60,2)</f>
        <v>17.690000000000001</v>
      </c>
      <c r="D768" s="276">
        <f>ROUND(AK61,0)</f>
        <v>1578478</v>
      </c>
      <c r="E768" s="276">
        <f>ROUND(AK62,0)</f>
        <v>402916</v>
      </c>
      <c r="F768" s="276">
        <f>ROUND(AK63,0)</f>
        <v>0</v>
      </c>
      <c r="G768" s="276">
        <f>ROUND(AK64,0)</f>
        <v>28438</v>
      </c>
      <c r="H768" s="276">
        <f>ROUND(AK65,0)</f>
        <v>19638</v>
      </c>
      <c r="I768" s="276">
        <f>ROUND(AK66,0)</f>
        <v>12984</v>
      </c>
      <c r="J768" s="276">
        <f>ROUND(AK67,0)</f>
        <v>181859</v>
      </c>
      <c r="K768" s="276">
        <f>ROUND(AK68,0)</f>
        <v>0</v>
      </c>
      <c r="L768" s="276">
        <f>ROUND(AK69,0)</f>
        <v>497</v>
      </c>
      <c r="M768" s="276">
        <f>ROUND(AK70,0)</f>
        <v>14548</v>
      </c>
      <c r="N768" s="276">
        <f>ROUND(AK75,0)</f>
        <v>9139320</v>
      </c>
      <c r="O768" s="276">
        <f>ROUND(AK73,0)</f>
        <v>12053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6116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1386150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081*2019*7320*A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78092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081*2019*7330*A</v>
      </c>
      <c r="B770" s="276">
        <f>ROUND(AM59,0)</f>
        <v>0</v>
      </c>
      <c r="C770" s="278">
        <f>ROUND(AM60,2)</f>
        <v>1.31</v>
      </c>
      <c r="D770" s="276">
        <f>ROUND(AM61,0)</f>
        <v>118340</v>
      </c>
      <c r="E770" s="276">
        <f>ROUND(AM62,0)</f>
        <v>29720</v>
      </c>
      <c r="F770" s="276">
        <f>ROUND(AM63,0)</f>
        <v>0</v>
      </c>
      <c r="G770" s="276">
        <f>ROUND(AM64,0)</f>
        <v>329</v>
      </c>
      <c r="H770" s="276">
        <f>ROUND(AM65,0)</f>
        <v>4455</v>
      </c>
      <c r="I770" s="276">
        <f>ROUND(AM66,0)</f>
        <v>0</v>
      </c>
      <c r="J770" s="276">
        <f>ROUND(AM67,0)</f>
        <v>16366</v>
      </c>
      <c r="K770" s="276">
        <f>ROUND(AM68,0)</f>
        <v>0</v>
      </c>
      <c r="L770" s="276">
        <f>ROUND(AM69,0)</f>
        <v>170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107087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081*2019*7340*A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081*2019*7350*A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081*2019*7380*A</v>
      </c>
      <c r="B773" s="276">
        <f>ROUND(AP59,0)</f>
        <v>0</v>
      </c>
      <c r="C773" s="278">
        <f>ROUND(AP60,2)</f>
        <v>82.73</v>
      </c>
      <c r="D773" s="276">
        <f>ROUND(AP61,0)</f>
        <v>14305340</v>
      </c>
      <c r="E773" s="276">
        <f>ROUND(AP62,0)</f>
        <v>2084935</v>
      </c>
      <c r="F773" s="276">
        <f>ROUND(AP63,0)</f>
        <v>632</v>
      </c>
      <c r="G773" s="276">
        <f>ROUND(AP64,0)</f>
        <v>1601410</v>
      </c>
      <c r="H773" s="276">
        <f>ROUND(AP65,0)</f>
        <v>76825</v>
      </c>
      <c r="I773" s="276">
        <f>ROUND(AP66,0)</f>
        <v>36893</v>
      </c>
      <c r="J773" s="276">
        <f>ROUND(AP67,0)</f>
        <v>571756</v>
      </c>
      <c r="K773" s="276">
        <f>ROUND(AP68,0)</f>
        <v>1821922</v>
      </c>
      <c r="L773" s="276">
        <f>ROUND(AP69,0)</f>
        <v>346218</v>
      </c>
      <c r="M773" s="276">
        <f>ROUND(AP70,0)</f>
        <v>101980</v>
      </c>
      <c r="N773" s="276">
        <f>ROUND(AP75,0)</f>
        <v>39777566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9.76</v>
      </c>
      <c r="U773" s="276"/>
      <c r="V773" s="277"/>
      <c r="W773" s="276"/>
      <c r="X773" s="276"/>
      <c r="Y773" s="276">
        <f t="shared" si="21"/>
        <v>7999710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081*2019*7390*A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081*2019*7400*A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081*2019*7410*A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081*2019*7420*A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081*2019*7430*A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081*2019*7490*A</v>
      </c>
      <c r="B779" s="276"/>
      <c r="C779" s="278">
        <f>ROUND(AV60,2)</f>
        <v>111.64</v>
      </c>
      <c r="D779" s="276">
        <f>ROUND(AV61,0)</f>
        <v>13623345</v>
      </c>
      <c r="E779" s="276">
        <f>ROUND(AV62,0)</f>
        <v>2628006</v>
      </c>
      <c r="F779" s="276">
        <f>ROUND(AV63,0)</f>
        <v>1452623</v>
      </c>
      <c r="G779" s="276">
        <f>ROUND(AV64,0)</f>
        <v>812982</v>
      </c>
      <c r="H779" s="276">
        <f>ROUND(AV65,0)</f>
        <v>56182</v>
      </c>
      <c r="I779" s="276">
        <f>ROUND(AV66,0)</f>
        <v>156981</v>
      </c>
      <c r="J779" s="276">
        <f>ROUND(AV67,0)</f>
        <v>831986</v>
      </c>
      <c r="K779" s="276">
        <f>ROUND(AV68,0)</f>
        <v>714687</v>
      </c>
      <c r="L779" s="276">
        <f>ROUND(AV69,0)</f>
        <v>94290</v>
      </c>
      <c r="M779" s="276">
        <f>ROUND(AV70,0)</f>
        <v>128703</v>
      </c>
      <c r="N779" s="276">
        <f>ROUND(AV75,0)</f>
        <v>72020113</v>
      </c>
      <c r="O779" s="276">
        <f>ROUND(AV73,0)</f>
        <v>34303156</v>
      </c>
      <c r="P779" s="276">
        <f>IF(AV76&gt;0,ROUND(AV76,0),0)</f>
        <v>20351</v>
      </c>
      <c r="Q779" s="276">
        <f>IF(AV77&gt;0,ROUND(AV77,0),0)</f>
        <v>755</v>
      </c>
      <c r="R779" s="276">
        <f>IF(AV78&gt;0,ROUND(AV78,0),0)</f>
        <v>0</v>
      </c>
      <c r="S779" s="276">
        <f>IF(AV79&gt;0,ROUND(AV79,0),0)</f>
        <v>1785</v>
      </c>
      <c r="T779" s="278">
        <f>IF(AV80&gt;0,ROUND(AV80,2),0)</f>
        <v>18.54</v>
      </c>
      <c r="U779" s="276"/>
      <c r="V779" s="277"/>
      <c r="W779" s="276"/>
      <c r="X779" s="276"/>
      <c r="Y779" s="276">
        <f t="shared" si="21"/>
        <v>10039523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081*2019*8200*A</v>
      </c>
      <c r="B780" s="276"/>
      <c r="C780" s="278">
        <f>ROUND(AW60,2)</f>
        <v>41.56</v>
      </c>
      <c r="D780" s="276">
        <f>ROUND(AW61,0)</f>
        <v>3842656</v>
      </c>
      <c r="E780" s="276">
        <f>ROUND(AW62,0)</f>
        <v>977921</v>
      </c>
      <c r="F780" s="276">
        <f>ROUND(AW63,0)</f>
        <v>0</v>
      </c>
      <c r="G780" s="276">
        <f>ROUND(AW64,0)</f>
        <v>18517</v>
      </c>
      <c r="H780" s="276">
        <f>ROUND(AW65,0)</f>
        <v>11159</v>
      </c>
      <c r="I780" s="276">
        <f>ROUND(AW66,0)</f>
        <v>4671</v>
      </c>
      <c r="J780" s="276">
        <f>ROUND(AW67,0)</f>
        <v>236</v>
      </c>
      <c r="K780" s="276">
        <f>ROUND(AW68,0)</f>
        <v>0</v>
      </c>
      <c r="L780" s="276">
        <f>ROUND(AW69,0)</f>
        <v>433032</v>
      </c>
      <c r="M780" s="276">
        <f>ROUND(AW70,0)</f>
        <v>369487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0.03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081*2019*8310*A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081*2019*8320*A</v>
      </c>
      <c r="B782" s="276">
        <f>ROUND(AY59,0)</f>
        <v>270091</v>
      </c>
      <c r="C782" s="278">
        <f>ROUND(AY60,2)</f>
        <v>65.14</v>
      </c>
      <c r="D782" s="276">
        <f>ROUND(AY61,0)</f>
        <v>3101796</v>
      </c>
      <c r="E782" s="276">
        <f>ROUND(AY62,0)</f>
        <v>1267356</v>
      </c>
      <c r="F782" s="276">
        <f>ROUND(AY63,0)</f>
        <v>0</v>
      </c>
      <c r="G782" s="276">
        <f>ROUND(AY64,0)</f>
        <v>1420263</v>
      </c>
      <c r="H782" s="276">
        <f>ROUND(AY65,0)</f>
        <v>52935</v>
      </c>
      <c r="I782" s="276">
        <f>ROUND(AY66,0)</f>
        <v>502388</v>
      </c>
      <c r="J782" s="276">
        <f>ROUND(AY67,0)</f>
        <v>493720</v>
      </c>
      <c r="K782" s="276">
        <f>ROUND(AY68,0)</f>
        <v>34</v>
      </c>
      <c r="L782" s="276">
        <f>ROUND(AY69,0)</f>
        <v>-7746</v>
      </c>
      <c r="M782" s="276">
        <f>ROUND(AY70,0)</f>
        <v>1405689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2625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081*2019*8330*A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081*2019*8350*A</v>
      </c>
      <c r="B784" s="276">
        <f>ROUND(BA59,0)</f>
        <v>0</v>
      </c>
      <c r="C784" s="278">
        <f>ROUND(BA60,2)</f>
        <v>3.17</v>
      </c>
      <c r="D784" s="276">
        <f>ROUND(BA61,0)</f>
        <v>124705</v>
      </c>
      <c r="E784" s="276">
        <f>ROUND(BA62,0)</f>
        <v>59626</v>
      </c>
      <c r="F784" s="276">
        <f>ROUND(BA63,0)</f>
        <v>0</v>
      </c>
      <c r="G784" s="276">
        <f>ROUND(BA64,0)</f>
        <v>0</v>
      </c>
      <c r="H784" s="276">
        <f>ROUND(BA65,0)</f>
        <v>14571</v>
      </c>
      <c r="I784" s="276">
        <f>ROUND(BA66,0)</f>
        <v>-16788</v>
      </c>
      <c r="J784" s="276">
        <f>ROUND(BA67,0)</f>
        <v>83300</v>
      </c>
      <c r="K784" s="276">
        <f>ROUND(BA68,0)</f>
        <v>0</v>
      </c>
      <c r="L784" s="276">
        <f>ROUND(BA69,0)</f>
        <v>21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081*2019*8360*A</v>
      </c>
      <c r="B785" s="276"/>
      <c r="C785" s="278">
        <f>ROUND(BB60,2)</f>
        <v>17.170000000000002</v>
      </c>
      <c r="D785" s="276">
        <f>ROUND(BB61,0)</f>
        <v>1713461</v>
      </c>
      <c r="E785" s="276">
        <f>ROUND(BB62,0)</f>
        <v>395140</v>
      </c>
      <c r="F785" s="276">
        <f>ROUND(BB63,0)</f>
        <v>0</v>
      </c>
      <c r="G785" s="276">
        <f>ROUND(BB64,0)</f>
        <v>609</v>
      </c>
      <c r="H785" s="276">
        <f>ROUND(BB65,0)</f>
        <v>9954</v>
      </c>
      <c r="I785" s="276">
        <f>ROUND(BB66,0)</f>
        <v>1085</v>
      </c>
      <c r="J785" s="276">
        <f>ROUND(BB67,0)</f>
        <v>5933</v>
      </c>
      <c r="K785" s="276">
        <f>ROUND(BB68,0)</f>
        <v>0</v>
      </c>
      <c r="L785" s="276">
        <f>ROUND(BB69,0)</f>
        <v>167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081*2019*8370*A</v>
      </c>
      <c r="B786" s="276"/>
      <c r="C786" s="278">
        <f>ROUND(BC60,2)</f>
        <v>16.82</v>
      </c>
      <c r="D786" s="276">
        <f>ROUND(BC61,0)</f>
        <v>640589</v>
      </c>
      <c r="E786" s="276">
        <f>ROUND(BC62,0)</f>
        <v>318551</v>
      </c>
      <c r="F786" s="276">
        <f>ROUND(BC63,0)</f>
        <v>0</v>
      </c>
      <c r="G786" s="276">
        <f>ROUND(BC64,0)</f>
        <v>35081</v>
      </c>
      <c r="H786" s="276">
        <f>ROUND(BC65,0)</f>
        <v>9609</v>
      </c>
      <c r="I786" s="276">
        <f>ROUND(BC66,0)</f>
        <v>2669</v>
      </c>
      <c r="J786" s="276">
        <f>ROUND(BC67,0)</f>
        <v>48447</v>
      </c>
      <c r="K786" s="276">
        <f>ROUND(BC68,0)</f>
        <v>0</v>
      </c>
      <c r="L786" s="276">
        <f>ROUND(BC69,0)</f>
        <v>151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081*2019*8420*A</v>
      </c>
      <c r="B787" s="276"/>
      <c r="C787" s="278">
        <f>ROUND(BD60,2)</f>
        <v>23.58</v>
      </c>
      <c r="D787" s="276">
        <f>ROUND(BD61,0)</f>
        <v>1003647</v>
      </c>
      <c r="E787" s="276">
        <f>ROUND(BD62,0)</f>
        <v>451503</v>
      </c>
      <c r="F787" s="276">
        <f>ROUND(BD63,0)</f>
        <v>0</v>
      </c>
      <c r="G787" s="276">
        <f>ROUND(BD64,0)</f>
        <v>63786</v>
      </c>
      <c r="H787" s="276">
        <f>ROUND(BD65,0)</f>
        <v>37607</v>
      </c>
      <c r="I787" s="276">
        <f>ROUND(BD66,0)</f>
        <v>7624</v>
      </c>
      <c r="J787" s="276">
        <f>ROUND(BD67,0)</f>
        <v>339296</v>
      </c>
      <c r="K787" s="276">
        <f>ROUND(BD68,0)</f>
        <v>24</v>
      </c>
      <c r="L787" s="276">
        <f>ROUND(BD69,0)</f>
        <v>1802</v>
      </c>
      <c r="M787" s="276">
        <f>ROUND(BD70,0)</f>
        <v>0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1194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081*2019*8430*A</v>
      </c>
      <c r="B788" s="276">
        <f>ROUND(BE59,0)</f>
        <v>662039</v>
      </c>
      <c r="C788" s="278">
        <f>ROUND(BE60,2)</f>
        <v>25.26</v>
      </c>
      <c r="D788" s="276">
        <f>ROUND(BE61,0)</f>
        <v>2294354</v>
      </c>
      <c r="E788" s="276">
        <f>ROUND(BE62,0)</f>
        <v>565662</v>
      </c>
      <c r="F788" s="276">
        <f>ROUND(BE63,0)</f>
        <v>10484</v>
      </c>
      <c r="G788" s="276">
        <f>ROUND(BE64,0)</f>
        <v>145674</v>
      </c>
      <c r="H788" s="276">
        <f>ROUND(BE65,0)</f>
        <v>320894</v>
      </c>
      <c r="I788" s="276">
        <f>ROUND(BE66,0)</f>
        <v>1544735</v>
      </c>
      <c r="J788" s="276">
        <f>ROUND(BE67,0)</f>
        <v>5227900</v>
      </c>
      <c r="K788" s="276">
        <f>ROUND(BE68,0)</f>
        <v>10638</v>
      </c>
      <c r="L788" s="276">
        <f>ROUND(BE69,0)</f>
        <v>34194</v>
      </c>
      <c r="M788" s="276">
        <f>ROUND(BE70,0)</f>
        <v>399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081*2019*8460*A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081*2019*8470*A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081*2019*8480*A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081*2019*8490*A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081*2019*8510*A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081*2019*8530*A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081*2019*8560*A</v>
      </c>
      <c r="B795" s="276"/>
      <c r="C795" s="278">
        <f>ROUND(BL60,2)</f>
        <v>22.72</v>
      </c>
      <c r="D795" s="276">
        <f>ROUND(BL61,0)</f>
        <v>1176081</v>
      </c>
      <c r="E795" s="276">
        <f>ROUND(BL62,0)</f>
        <v>449085</v>
      </c>
      <c r="F795" s="276">
        <f>ROUND(BL63,0)</f>
        <v>0</v>
      </c>
      <c r="G795" s="276">
        <f>ROUND(BL64,0)</f>
        <v>26364</v>
      </c>
      <c r="H795" s="276">
        <f>ROUND(BL65,0)</f>
        <v>2126</v>
      </c>
      <c r="I795" s="276">
        <f>ROUND(BL66,0)</f>
        <v>98</v>
      </c>
      <c r="J795" s="276">
        <f>ROUND(BL67,0)</f>
        <v>143980</v>
      </c>
      <c r="K795" s="276">
        <f>ROUND(BL68,0)</f>
        <v>54</v>
      </c>
      <c r="L795" s="276">
        <f>ROUND(BL69,0)</f>
        <v>2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081*2019*8590*A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081*2019*8610*A</v>
      </c>
      <c r="B797" s="276"/>
      <c r="C797" s="278">
        <f>ROUND(BN60,2)</f>
        <v>15.71</v>
      </c>
      <c r="D797" s="276">
        <f>ROUND(BN61,0)</f>
        <v>2641394</v>
      </c>
      <c r="E797" s="276">
        <f>ROUND(BN62,0)</f>
        <v>576755</v>
      </c>
      <c r="F797" s="276">
        <f>ROUND(BN63,0)</f>
        <v>53784</v>
      </c>
      <c r="G797" s="276">
        <f>ROUND(BN64,0)</f>
        <v>66663</v>
      </c>
      <c r="H797" s="276">
        <f>ROUND(BN65,0)</f>
        <v>29080</v>
      </c>
      <c r="I797" s="276">
        <f>ROUND(BN66,0)</f>
        <v>199099</v>
      </c>
      <c r="J797" s="276">
        <f>ROUND(BN67,0)</f>
        <v>541529</v>
      </c>
      <c r="K797" s="276">
        <f>ROUND(BN68,0)</f>
        <v>474817</v>
      </c>
      <c r="L797" s="276">
        <f>ROUND(BN69,0)</f>
        <v>402244</v>
      </c>
      <c r="M797" s="276">
        <f>ROUND(BN70,0)</f>
        <v>674249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081*2019*8620*A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081*2019*8630*A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081*2019*8640*A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081*2019*8650*A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081*2019*8660*A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081*2019*8670*A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081*2019*8680*A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081*2019*8690*A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081*2019*8700*A</v>
      </c>
      <c r="B806" s="276"/>
      <c r="C806" s="278">
        <f>ROUND(BW60,2)</f>
        <v>0.32</v>
      </c>
      <c r="D806" s="276">
        <f>ROUND(BW61,0)</f>
        <v>87520</v>
      </c>
      <c r="E806" s="276">
        <f>ROUND(BW62,0)</f>
        <v>15959</v>
      </c>
      <c r="F806" s="276">
        <f>ROUND(BW63,0)</f>
        <v>654304</v>
      </c>
      <c r="G806" s="276">
        <f>ROUND(BW64,0)</f>
        <v>89751</v>
      </c>
      <c r="H806" s="276">
        <f>ROUND(BW65,0)</f>
        <v>10006</v>
      </c>
      <c r="I806" s="276">
        <f>ROUND(BW66,0)</f>
        <v>212481</v>
      </c>
      <c r="J806" s="276">
        <f>ROUND(BW67,0)</f>
        <v>63980</v>
      </c>
      <c r="K806" s="276">
        <f>ROUND(BW68,0)</f>
        <v>66</v>
      </c>
      <c r="L806" s="276">
        <f>ROUND(BW69,0)</f>
        <v>33482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081*2019*8710*A</v>
      </c>
      <c r="B807" s="276"/>
      <c r="C807" s="278">
        <f>ROUND(BX60,2)</f>
        <v>26.97</v>
      </c>
      <c r="D807" s="276">
        <f>ROUND(BX61,0)</f>
        <v>2656287</v>
      </c>
      <c r="E807" s="276">
        <f>ROUND(BX62,0)</f>
        <v>635049</v>
      </c>
      <c r="F807" s="276">
        <f>ROUND(BX63,0)</f>
        <v>0</v>
      </c>
      <c r="G807" s="276">
        <f>ROUND(BX64,0)</f>
        <v>13448</v>
      </c>
      <c r="H807" s="276">
        <f>ROUND(BX65,0)</f>
        <v>16449</v>
      </c>
      <c r="I807" s="276">
        <f>ROUND(BX66,0)</f>
        <v>50050</v>
      </c>
      <c r="J807" s="276">
        <f>ROUND(BX67,0)</f>
        <v>0</v>
      </c>
      <c r="K807" s="276">
        <f>ROUND(BX68,0)</f>
        <v>0</v>
      </c>
      <c r="L807" s="276">
        <f>ROUND(BX69,0)</f>
        <v>15572</v>
      </c>
      <c r="M807" s="276">
        <f>ROUND(BX70,0)</f>
        <v>0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0.01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081*2019*8720*A</v>
      </c>
      <c r="B808" s="276"/>
      <c r="C808" s="278">
        <f>ROUND(BY60,2)</f>
        <v>18.09</v>
      </c>
      <c r="D808" s="276">
        <f>ROUND(BY61,0)</f>
        <v>2767718</v>
      </c>
      <c r="E808" s="276">
        <f>ROUND(BY62,0)</f>
        <v>483195</v>
      </c>
      <c r="F808" s="276">
        <f>ROUND(BY63,0)</f>
        <v>0</v>
      </c>
      <c r="G808" s="276">
        <f>ROUND(BY64,0)</f>
        <v>14285</v>
      </c>
      <c r="H808" s="276">
        <f>ROUND(BY65,0)</f>
        <v>11679</v>
      </c>
      <c r="I808" s="276">
        <f>ROUND(BY66,0)</f>
        <v>18867</v>
      </c>
      <c r="J808" s="276">
        <f>ROUND(BY67,0)</f>
        <v>147583</v>
      </c>
      <c r="K808" s="276">
        <f>ROUND(BY68,0)</f>
        <v>0</v>
      </c>
      <c r="L808" s="276">
        <f>ROUND(BY69,0)</f>
        <v>74565</v>
      </c>
      <c r="M808" s="276">
        <f>ROUND(BY70,0)</f>
        <v>750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4.1399999999999997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081*2019*8730*A</v>
      </c>
      <c r="B809" s="276"/>
      <c r="C809" s="278">
        <f>ROUND(BZ60,2)</f>
        <v>6.27</v>
      </c>
      <c r="D809" s="276">
        <f>ROUND(BZ61,0)</f>
        <v>544775</v>
      </c>
      <c r="E809" s="276">
        <f>ROUND(BZ62,0)</f>
        <v>122677</v>
      </c>
      <c r="F809" s="276">
        <f>ROUND(BZ63,0)</f>
        <v>0</v>
      </c>
      <c r="G809" s="276">
        <f>ROUND(BZ64,0)</f>
        <v>199</v>
      </c>
      <c r="H809" s="276">
        <f>ROUND(BZ65,0)</f>
        <v>326</v>
      </c>
      <c r="I809" s="276">
        <f>ROUND(BZ66,0)</f>
        <v>80</v>
      </c>
      <c r="J809" s="276">
        <f>ROUND(BZ67,0)</f>
        <v>0</v>
      </c>
      <c r="K809" s="276">
        <f>ROUND(BZ68,0)</f>
        <v>0</v>
      </c>
      <c r="L809" s="276">
        <f>ROUND(BZ69,0)</f>
        <v>965</v>
      </c>
      <c r="M809" s="276">
        <f>ROUND(BZ70,0)</f>
        <v>0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0.7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081*2019*8740*A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081*2019*8770*A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081*2019*8790*A</v>
      </c>
      <c r="B812" s="276"/>
      <c r="C812" s="278">
        <f>ROUND(CC60,2)</f>
        <v>477.05</v>
      </c>
      <c r="D812" s="276">
        <f>ROUND(CC61,0)</f>
        <v>42437673</v>
      </c>
      <c r="E812" s="276">
        <f>ROUND(CC62,0)</f>
        <v>11695831</v>
      </c>
      <c r="F812" s="276">
        <f>ROUND(CC63,0)</f>
        <v>9779846</v>
      </c>
      <c r="G812" s="276">
        <f>ROUND(CC64,0)</f>
        <v>2046371</v>
      </c>
      <c r="H812" s="276">
        <f>ROUND(CC65,0)</f>
        <v>418357</v>
      </c>
      <c r="I812" s="276">
        <f>ROUND(CC66,0)</f>
        <v>24416487</v>
      </c>
      <c r="J812" s="276">
        <f>ROUND(CC67,0)</f>
        <v>7450425</v>
      </c>
      <c r="K812" s="276">
        <f>ROUND(CC68,0)</f>
        <v>1541103</v>
      </c>
      <c r="L812" s="276">
        <f>ROUND(CC69,0)</f>
        <v>21248128</v>
      </c>
      <c r="M812" s="276">
        <f>ROUND(CC70,0)</f>
        <v>3657007</v>
      </c>
      <c r="N812" s="276"/>
      <c r="O812" s="276"/>
      <c r="P812" s="276">
        <f>IF(CC76&gt;0,ROUND(CC76,0),0)</f>
        <v>65270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141625</v>
      </c>
      <c r="T812" s="278">
        <f>IF(CC80&gt;0,ROUND(CC80,2),0)</f>
        <v>2.6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081*2019*9000*A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22874009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2468.25</v>
      </c>
      <c r="D815" s="277">
        <f t="shared" si="22"/>
        <v>230926208</v>
      </c>
      <c r="E815" s="277">
        <f t="shared" si="22"/>
        <v>53108695</v>
      </c>
      <c r="F815" s="277">
        <f t="shared" si="22"/>
        <v>17115335</v>
      </c>
      <c r="G815" s="277">
        <f t="shared" si="22"/>
        <v>64096504</v>
      </c>
      <c r="H815" s="277">
        <f t="shared" si="22"/>
        <v>2390765</v>
      </c>
      <c r="I815" s="277">
        <f t="shared" si="22"/>
        <v>36410844</v>
      </c>
      <c r="J815" s="277">
        <f t="shared" si="22"/>
        <v>30269965</v>
      </c>
      <c r="K815" s="277">
        <f t="shared" si="22"/>
        <v>5996341</v>
      </c>
      <c r="L815" s="277">
        <f>SUM(L734:L813)+SUM(U734:U813)</f>
        <v>46767138</v>
      </c>
      <c r="M815" s="277">
        <f>SUM(M734:M813)+SUM(V734:V813)</f>
        <v>6757940</v>
      </c>
      <c r="N815" s="277">
        <f t="shared" ref="N815:Y815" si="23">SUM(N734:N813)</f>
        <v>2143068067</v>
      </c>
      <c r="O815" s="277">
        <f t="shared" si="23"/>
        <v>1164337915</v>
      </c>
      <c r="P815" s="277">
        <f t="shared" si="23"/>
        <v>662040</v>
      </c>
      <c r="Q815" s="277">
        <f t="shared" si="23"/>
        <v>270093</v>
      </c>
      <c r="R815" s="277">
        <f t="shared" si="23"/>
        <v>149551</v>
      </c>
      <c r="S815" s="277">
        <f t="shared" si="23"/>
        <v>2700698</v>
      </c>
      <c r="T815" s="281">
        <f t="shared" si="23"/>
        <v>669.6099999999999</v>
      </c>
      <c r="U815" s="277">
        <f t="shared" si="23"/>
        <v>22874009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180950767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2468.226566100243</v>
      </c>
      <c r="D816" s="277">
        <f>CE61</f>
        <v>230926206.78000006</v>
      </c>
      <c r="E816" s="277">
        <f>CE62</f>
        <v>53108695</v>
      </c>
      <c r="F816" s="277">
        <f>CE63</f>
        <v>17115334.470000003</v>
      </c>
      <c r="G816" s="277">
        <f>CE64</f>
        <v>64096502.829999998</v>
      </c>
      <c r="H816" s="280">
        <f>CE65</f>
        <v>2390767.1199999996</v>
      </c>
      <c r="I816" s="280">
        <f>CE66</f>
        <v>36410843.050000004</v>
      </c>
      <c r="J816" s="280">
        <f>CE67</f>
        <v>30269965</v>
      </c>
      <c r="K816" s="280">
        <f>CE68</f>
        <v>5996341.6400000006</v>
      </c>
      <c r="L816" s="280">
        <f>CE69</f>
        <v>46767134.739999995</v>
      </c>
      <c r="M816" s="280">
        <f>CE70</f>
        <v>6757938.3800000008</v>
      </c>
      <c r="N816" s="277">
        <f>CE75</f>
        <v>2143068067.6599998</v>
      </c>
      <c r="O816" s="277">
        <f>CE73</f>
        <v>1164341569.7900002</v>
      </c>
      <c r="P816" s="277">
        <f>CE76</f>
        <v>662039.31999999995</v>
      </c>
      <c r="Q816" s="277">
        <f>CE77</f>
        <v>270091.33923048741</v>
      </c>
      <c r="R816" s="277">
        <f>CE78</f>
        <v>149551.99999999997</v>
      </c>
      <c r="S816" s="277">
        <f>CE79</f>
        <v>2700698</v>
      </c>
      <c r="T816" s="281">
        <f>CE80</f>
        <v>669.60368415484879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180950766.13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230926206.78000006</v>
      </c>
      <c r="E817" s="180">
        <f>C379</f>
        <v>53108694.340000004</v>
      </c>
      <c r="F817" s="180">
        <f>C380</f>
        <v>17115334.470000003</v>
      </c>
      <c r="G817" s="240">
        <f>C381</f>
        <v>64096502.829999998</v>
      </c>
      <c r="H817" s="240">
        <f>C382</f>
        <v>2390767.1199999996</v>
      </c>
      <c r="I817" s="240">
        <f>C383</f>
        <v>36410843.050000004</v>
      </c>
      <c r="J817" s="240">
        <f>C384</f>
        <v>30269965.299999997</v>
      </c>
      <c r="K817" s="240">
        <f>C385</f>
        <v>5996341.6400000006</v>
      </c>
      <c r="L817" s="240">
        <f>C386+C387+C388+C389</f>
        <v>59133695.739999995</v>
      </c>
      <c r="M817" s="240">
        <f>C370</f>
        <v>6757938.3799999999</v>
      </c>
      <c r="N817" s="180">
        <f>D361</f>
        <v>2145418874.1600001</v>
      </c>
      <c r="O817" s="180">
        <f>C359</f>
        <v>1164341569.7900002</v>
      </c>
    </row>
  </sheetData>
  <mergeCells count="1">
    <mergeCell ref="B220:C220"/>
  </mergeCells>
  <hyperlinks>
    <hyperlink ref="F16" r:id="rId1" xr:uid="{46F99C73-4D35-4EA1-89BB-A591699DF17F}"/>
    <hyperlink ref="C17" r:id="rId2" xr:uid="{2FCFC002-5ED9-4F19-9323-85F9D5D6C488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5" transitionEvaluation="1" transitionEntry="1" codeName="Sheet10">
    <pageSetUpPr autoPageBreaks="0" fitToPage="1"/>
  </sheetPr>
  <dimension ref="A1:CF817"/>
  <sheetViews>
    <sheetView showGridLines="0" topLeftCell="A25" zoomScale="75" workbookViewId="0">
      <selection activeCell="R1" sqref="R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420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286"/>
      <c r="C47" s="286">
        <v>4665425.3499999996</v>
      </c>
      <c r="D47" s="286">
        <v>2457263.1599999997</v>
      </c>
      <c r="E47" s="286">
        <v>3023594.2299999995</v>
      </c>
      <c r="F47" s="286">
        <v>861901.96</v>
      </c>
      <c r="G47" s="286">
        <v>1432748.3199999998</v>
      </c>
      <c r="H47" s="286">
        <v>38069.11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1150755</v>
      </c>
      <c r="P47" s="286">
        <v>1522084.6600000001</v>
      </c>
      <c r="Q47" s="286">
        <v>0</v>
      </c>
      <c r="R47" s="286">
        <v>889364.84</v>
      </c>
      <c r="S47" s="286">
        <v>424956.2</v>
      </c>
      <c r="T47" s="286">
        <v>111739.01</v>
      </c>
      <c r="U47" s="286">
        <v>1083262.06</v>
      </c>
      <c r="V47" s="286">
        <v>296.47000000000003</v>
      </c>
      <c r="W47" s="286">
        <v>119124.77</v>
      </c>
      <c r="X47" s="286">
        <v>279298.03999999998</v>
      </c>
      <c r="Y47" s="286">
        <v>849037.11</v>
      </c>
      <c r="Z47" s="286">
        <v>152663.37</v>
      </c>
      <c r="AA47" s="286">
        <v>94609.48</v>
      </c>
      <c r="AB47" s="286">
        <v>1841061.26</v>
      </c>
      <c r="AC47" s="286">
        <v>644640.15</v>
      </c>
      <c r="AD47" s="286">
        <v>0</v>
      </c>
      <c r="AE47" s="286">
        <v>606291.91</v>
      </c>
      <c r="AF47" s="286">
        <v>0</v>
      </c>
      <c r="AG47" s="286">
        <v>3231292.49</v>
      </c>
      <c r="AH47" s="286">
        <v>0</v>
      </c>
      <c r="AI47" s="286">
        <v>0</v>
      </c>
      <c r="AJ47" s="286">
        <v>1962929.02</v>
      </c>
      <c r="AK47" s="286">
        <v>347923.04999999993</v>
      </c>
      <c r="AL47" s="286">
        <v>0</v>
      </c>
      <c r="AM47" s="286">
        <v>35012.629999999997</v>
      </c>
      <c r="AN47" s="286">
        <v>0</v>
      </c>
      <c r="AO47" s="286">
        <v>0</v>
      </c>
      <c r="AP47" s="286">
        <v>1915403.4100000001</v>
      </c>
      <c r="AQ47" s="286">
        <v>0</v>
      </c>
      <c r="AR47" s="286">
        <v>0</v>
      </c>
      <c r="AS47" s="286">
        <v>0</v>
      </c>
      <c r="AT47" s="286">
        <v>0</v>
      </c>
      <c r="AU47" s="286">
        <v>0</v>
      </c>
      <c r="AV47" s="286">
        <v>2265301.33</v>
      </c>
      <c r="AW47" s="286">
        <v>956772.31</v>
      </c>
      <c r="AX47" s="286">
        <v>0</v>
      </c>
      <c r="AY47" s="286">
        <v>1113881.52</v>
      </c>
      <c r="AZ47" s="286">
        <v>0</v>
      </c>
      <c r="BA47" s="286">
        <v>52587.29</v>
      </c>
      <c r="BB47" s="286">
        <v>353156.69</v>
      </c>
      <c r="BC47" s="286">
        <v>269726.54000000004</v>
      </c>
      <c r="BD47" s="286">
        <v>387036.44000000006</v>
      </c>
      <c r="BE47" s="286">
        <v>532829.22000000009</v>
      </c>
      <c r="BF47" s="286">
        <v>0</v>
      </c>
      <c r="BG47" s="286">
        <v>0</v>
      </c>
      <c r="BH47" s="286">
        <v>0</v>
      </c>
      <c r="BI47" s="286">
        <v>0</v>
      </c>
      <c r="BJ47" s="286">
        <v>0</v>
      </c>
      <c r="BK47" s="286">
        <v>0</v>
      </c>
      <c r="BL47" s="286">
        <v>453517.94</v>
      </c>
      <c r="BM47" s="286">
        <v>0</v>
      </c>
      <c r="BN47" s="286">
        <v>329172.26999999996</v>
      </c>
      <c r="BO47" s="286">
        <v>0</v>
      </c>
      <c r="BP47" s="286">
        <v>0</v>
      </c>
      <c r="BQ47" s="286">
        <v>0</v>
      </c>
      <c r="BR47" s="286">
        <v>0</v>
      </c>
      <c r="BS47" s="286">
        <v>0</v>
      </c>
      <c r="BT47" s="286">
        <v>0</v>
      </c>
      <c r="BU47" s="286">
        <v>0</v>
      </c>
      <c r="BV47" s="286">
        <v>0</v>
      </c>
      <c r="BW47" s="286">
        <v>16284.590000000004</v>
      </c>
      <c r="BX47" s="286">
        <v>495890.36</v>
      </c>
      <c r="BY47" s="286">
        <v>458025.12</v>
      </c>
      <c r="BZ47" s="286">
        <v>139007.03</v>
      </c>
      <c r="CA47" s="286">
        <v>0</v>
      </c>
      <c r="CB47" s="286">
        <v>0</v>
      </c>
      <c r="CC47" s="286">
        <v>2653966.5900000003</v>
      </c>
      <c r="CD47" s="195"/>
      <c r="CE47" s="195">
        <f>SUM(C47:CC47)</f>
        <v>40217902.29999999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287"/>
      <c r="C51" s="287">
        <v>1630276.06</v>
      </c>
      <c r="D51" s="287">
        <v>1155648.5</v>
      </c>
      <c r="E51" s="287">
        <v>1058518.05</v>
      </c>
      <c r="F51" s="287">
        <v>576239.15999999992</v>
      </c>
      <c r="G51" s="287">
        <v>554474.9</v>
      </c>
      <c r="H51" s="287">
        <v>346.52</v>
      </c>
      <c r="I51" s="287">
        <v>0</v>
      </c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559768.53</v>
      </c>
      <c r="P51" s="287">
        <v>2297744.73</v>
      </c>
      <c r="Q51" s="287">
        <v>0</v>
      </c>
      <c r="R51" s="287">
        <v>580701.55000000005</v>
      </c>
      <c r="S51" s="287">
        <v>206709.67</v>
      </c>
      <c r="T51" s="287">
        <v>21042.400000000001</v>
      </c>
      <c r="U51" s="287">
        <v>323485.21999999997</v>
      </c>
      <c r="V51" s="287">
        <v>5102</v>
      </c>
      <c r="W51" s="287">
        <v>282956.08999999997</v>
      </c>
      <c r="X51" s="287">
        <v>93978.86</v>
      </c>
      <c r="Y51" s="287">
        <v>464682.4</v>
      </c>
      <c r="Z51" s="287">
        <v>406222.21999999991</v>
      </c>
      <c r="AA51" s="287">
        <v>115357.88999999998</v>
      </c>
      <c r="AB51" s="287">
        <v>679817.02</v>
      </c>
      <c r="AC51" s="287">
        <v>245312.84</v>
      </c>
      <c r="AD51" s="287">
        <v>4260</v>
      </c>
      <c r="AE51" s="287">
        <v>261597.75</v>
      </c>
      <c r="AF51" s="287">
        <v>0</v>
      </c>
      <c r="AG51" s="287">
        <v>926741.45000000007</v>
      </c>
      <c r="AH51" s="287">
        <v>0</v>
      </c>
      <c r="AI51" s="287">
        <v>0</v>
      </c>
      <c r="AJ51" s="287">
        <v>336232.86000000004</v>
      </c>
      <c r="AK51" s="287">
        <v>152535.51999999999</v>
      </c>
      <c r="AL51" s="287">
        <v>0</v>
      </c>
      <c r="AM51" s="287">
        <v>13744</v>
      </c>
      <c r="AN51" s="287">
        <v>0</v>
      </c>
      <c r="AO51" s="287">
        <v>0</v>
      </c>
      <c r="AP51" s="287">
        <v>574956.37</v>
      </c>
      <c r="AQ51" s="287">
        <v>0</v>
      </c>
      <c r="AR51" s="287">
        <v>0</v>
      </c>
      <c r="AS51" s="287">
        <v>0</v>
      </c>
      <c r="AT51" s="287">
        <v>0</v>
      </c>
      <c r="AU51" s="287">
        <v>0</v>
      </c>
      <c r="AV51" s="287">
        <v>650184.95000000007</v>
      </c>
      <c r="AW51" s="287">
        <v>236.30999999999997</v>
      </c>
      <c r="AX51" s="287">
        <v>0</v>
      </c>
      <c r="AY51" s="287">
        <v>427566.96</v>
      </c>
      <c r="AZ51" s="287">
        <v>0</v>
      </c>
      <c r="BA51" s="287">
        <v>70090.259999999995</v>
      </c>
      <c r="BB51" s="287">
        <v>4985</v>
      </c>
      <c r="BC51" s="287">
        <v>44598.01</v>
      </c>
      <c r="BD51" s="287">
        <v>285989.93</v>
      </c>
      <c r="BE51" s="287">
        <v>4398031.7699999996</v>
      </c>
      <c r="BF51" s="287">
        <v>0</v>
      </c>
      <c r="BG51" s="287">
        <v>0</v>
      </c>
      <c r="BH51" s="287">
        <v>0</v>
      </c>
      <c r="BI51" s="287">
        <v>0</v>
      </c>
      <c r="BJ51" s="287">
        <v>0</v>
      </c>
      <c r="BK51" s="287">
        <v>0</v>
      </c>
      <c r="BL51" s="287">
        <v>9207.09</v>
      </c>
      <c r="BM51" s="287">
        <v>0</v>
      </c>
      <c r="BN51" s="287">
        <v>437340.50000000006</v>
      </c>
      <c r="BO51" s="287">
        <v>0</v>
      </c>
      <c r="BP51" s="287">
        <v>0</v>
      </c>
      <c r="BQ51" s="287">
        <v>0</v>
      </c>
      <c r="BR51" s="287">
        <v>0</v>
      </c>
      <c r="BS51" s="287">
        <v>0</v>
      </c>
      <c r="BT51" s="287">
        <v>0</v>
      </c>
      <c r="BU51" s="287">
        <v>0</v>
      </c>
      <c r="BV51" s="287">
        <v>0</v>
      </c>
      <c r="BW51" s="287">
        <v>54075.7</v>
      </c>
      <c r="BX51" s="287">
        <v>0</v>
      </c>
      <c r="BY51" s="287">
        <v>89995.76999999999</v>
      </c>
      <c r="BZ51" s="287">
        <v>12086</v>
      </c>
      <c r="CA51" s="287">
        <v>0</v>
      </c>
      <c r="CB51" s="287">
        <v>0</v>
      </c>
      <c r="CC51" s="287">
        <v>935335.78999999934</v>
      </c>
      <c r="CD51" s="195"/>
      <c r="CE51" s="195">
        <f>SUM(C51:CD51)</f>
        <v>20948176.599999998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288">
        <v>30021</v>
      </c>
      <c r="D59" s="288">
        <v>18054</v>
      </c>
      <c r="E59" s="288">
        <v>26800</v>
      </c>
      <c r="F59" s="288">
        <v>4504</v>
      </c>
      <c r="G59" s="288">
        <v>11002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2621</v>
      </c>
      <c r="P59" s="288">
        <v>1679890</v>
      </c>
      <c r="Q59" s="288">
        <v>0</v>
      </c>
      <c r="R59" s="288">
        <v>1025760</v>
      </c>
      <c r="S59" s="248"/>
      <c r="T59" s="248"/>
      <c r="U59" s="289">
        <v>553814</v>
      </c>
      <c r="V59" s="290">
        <v>4878</v>
      </c>
      <c r="W59" s="290">
        <v>52180</v>
      </c>
      <c r="X59" s="290">
        <v>2337</v>
      </c>
      <c r="Y59" s="290">
        <v>155788</v>
      </c>
      <c r="Z59" s="290">
        <v>0</v>
      </c>
      <c r="AA59" s="290">
        <v>46636</v>
      </c>
      <c r="AB59" s="248"/>
      <c r="AC59" s="290">
        <v>0</v>
      </c>
      <c r="AD59" s="290">
        <v>14411</v>
      </c>
      <c r="AE59" s="290">
        <v>120445</v>
      </c>
      <c r="AF59" s="290">
        <v>0</v>
      </c>
      <c r="AG59" s="291">
        <v>77397</v>
      </c>
      <c r="AH59" s="290">
        <v>0</v>
      </c>
      <c r="AI59" s="290">
        <v>0</v>
      </c>
      <c r="AJ59" s="290">
        <v>43256</v>
      </c>
      <c r="AK59" s="290">
        <v>65727</v>
      </c>
      <c r="AL59" s="290">
        <v>0</v>
      </c>
      <c r="AM59" s="290">
        <v>0</v>
      </c>
      <c r="AN59" s="290">
        <v>0</v>
      </c>
      <c r="AO59" s="290">
        <v>0</v>
      </c>
      <c r="AP59" s="290">
        <v>82895</v>
      </c>
      <c r="AQ59" s="290">
        <v>0</v>
      </c>
      <c r="AR59" s="290">
        <v>0</v>
      </c>
      <c r="AS59" s="290">
        <v>0</v>
      </c>
      <c r="AT59" s="290">
        <v>0</v>
      </c>
      <c r="AU59" s="290">
        <v>0</v>
      </c>
      <c r="AV59" s="248"/>
      <c r="AW59" s="248"/>
      <c r="AX59" s="248"/>
      <c r="AY59" s="290">
        <v>270091.33923048741</v>
      </c>
      <c r="AZ59" s="290"/>
      <c r="BA59" s="248"/>
      <c r="BB59" s="248"/>
      <c r="BC59" s="248"/>
      <c r="BD59" s="248"/>
      <c r="BE59" s="290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292">
        <v>240.9556444875403</v>
      </c>
      <c r="D60" s="292">
        <v>124.60948354457403</v>
      </c>
      <c r="E60" s="292">
        <v>156.93362806069405</v>
      </c>
      <c r="F60" s="292">
        <v>39.032858213831126</v>
      </c>
      <c r="G60" s="292">
        <v>68.785006154960953</v>
      </c>
      <c r="H60" s="292">
        <v>1.5068506847250893</v>
      </c>
      <c r="I60" s="292">
        <v>0</v>
      </c>
      <c r="J60" s="292">
        <v>0</v>
      </c>
      <c r="K60" s="292">
        <v>0</v>
      </c>
      <c r="L60" s="292">
        <v>0</v>
      </c>
      <c r="M60" s="292">
        <v>0</v>
      </c>
      <c r="N60" s="292">
        <v>0</v>
      </c>
      <c r="O60" s="292">
        <v>50.228519171201569</v>
      </c>
      <c r="P60" s="292">
        <v>70.927902730009876</v>
      </c>
      <c r="Q60" s="292">
        <v>0</v>
      </c>
      <c r="R60" s="292">
        <v>40.48823013143997</v>
      </c>
      <c r="S60" s="293">
        <v>21.5386499970495</v>
      </c>
      <c r="T60" s="293">
        <v>4.7109664377108267</v>
      </c>
      <c r="U60" s="294">
        <v>53.25970615708772</v>
      </c>
      <c r="V60" s="294">
        <v>1.318493150504316E-2</v>
      </c>
      <c r="W60" s="294">
        <v>4.8248794513938522</v>
      </c>
      <c r="X60" s="294">
        <v>11.964567806580195</v>
      </c>
      <c r="Y60" s="294">
        <v>37.19370889901456</v>
      </c>
      <c r="Z60" s="294">
        <v>6.4506342456916954</v>
      </c>
      <c r="AA60" s="294">
        <v>4.0804486295780205</v>
      </c>
      <c r="AB60" s="295">
        <v>79.833969167145995</v>
      </c>
      <c r="AC60" s="296">
        <v>28.966489037127882</v>
      </c>
      <c r="AD60" s="296">
        <v>0</v>
      </c>
      <c r="AE60" s="296">
        <v>30.660421913608157</v>
      </c>
      <c r="AF60" s="296">
        <v>0</v>
      </c>
      <c r="AG60" s="296">
        <v>167.98905408657683</v>
      </c>
      <c r="AH60" s="296">
        <v>0</v>
      </c>
      <c r="AI60" s="296">
        <v>0</v>
      </c>
      <c r="AJ60" s="296">
        <v>83.408917111861783</v>
      </c>
      <c r="AK60" s="296">
        <v>15.575728764989627</v>
      </c>
      <c r="AL60" s="296">
        <v>0</v>
      </c>
      <c r="AM60" s="296">
        <v>1.5732547943050337</v>
      </c>
      <c r="AN60" s="296">
        <v>0</v>
      </c>
      <c r="AO60" s="296">
        <v>0</v>
      </c>
      <c r="AP60" s="296">
        <v>76.675962318263572</v>
      </c>
      <c r="AQ60" s="296">
        <v>0</v>
      </c>
      <c r="AR60" s="296">
        <v>0</v>
      </c>
      <c r="AS60" s="296">
        <v>0</v>
      </c>
      <c r="AT60" s="296">
        <v>0</v>
      </c>
      <c r="AU60" s="296">
        <v>0</v>
      </c>
      <c r="AV60" s="297">
        <v>98.177143137236001</v>
      </c>
      <c r="AW60" s="297">
        <v>41.250050679280818</v>
      </c>
      <c r="AX60" s="297">
        <v>0</v>
      </c>
      <c r="AY60" s="298">
        <v>57.904714375629489</v>
      </c>
      <c r="AZ60" s="298">
        <v>0</v>
      </c>
      <c r="BA60" s="299">
        <v>2.8175047941345901</v>
      </c>
      <c r="BB60" s="299">
        <v>15.408395203368713</v>
      </c>
      <c r="BC60" s="299">
        <v>14.592991093891374</v>
      </c>
      <c r="BD60" s="299">
        <v>21.291823284754546</v>
      </c>
      <c r="BE60" s="300">
        <v>24.207049996683963</v>
      </c>
      <c r="BF60" s="301">
        <v>0</v>
      </c>
      <c r="BG60" s="301">
        <v>0</v>
      </c>
      <c r="BH60" s="301">
        <v>0</v>
      </c>
      <c r="BI60" s="301">
        <v>0</v>
      </c>
      <c r="BJ60" s="301">
        <v>0</v>
      </c>
      <c r="BK60" s="301">
        <v>0</v>
      </c>
      <c r="BL60" s="301">
        <v>23.160650681758817</v>
      </c>
      <c r="BM60" s="301">
        <v>0</v>
      </c>
      <c r="BN60" s="301">
        <v>12.941710272199765</v>
      </c>
      <c r="BO60" s="301">
        <v>0</v>
      </c>
      <c r="BP60" s="301">
        <v>0</v>
      </c>
      <c r="BQ60" s="301">
        <v>0</v>
      </c>
      <c r="BR60" s="301">
        <v>0</v>
      </c>
      <c r="BS60" s="301">
        <v>0</v>
      </c>
      <c r="BT60" s="301">
        <v>0</v>
      </c>
      <c r="BU60" s="301">
        <v>0</v>
      </c>
      <c r="BV60" s="301">
        <v>0</v>
      </c>
      <c r="BW60" s="301">
        <v>0.18849178079609705</v>
      </c>
      <c r="BX60" s="301">
        <v>22.149649312034295</v>
      </c>
      <c r="BY60" s="301">
        <v>18.596171230329293</v>
      </c>
      <c r="BZ60" s="301">
        <v>11.40341712172556</v>
      </c>
      <c r="CA60" s="301">
        <v>0</v>
      </c>
      <c r="CB60" s="301">
        <v>0</v>
      </c>
      <c r="CC60" s="301">
        <v>133.21912874887411</v>
      </c>
      <c r="CD60" s="249" t="s">
        <v>221</v>
      </c>
      <c r="CE60" s="251">
        <f t="shared" ref="CE60:CE70" si="0">SUM(C60:CD60)</f>
        <v>1919.4975586411649</v>
      </c>
    </row>
    <row r="61" spans="1:84" ht="12.65" customHeight="1" x14ac:dyDescent="0.3">
      <c r="A61" s="171" t="s">
        <v>235</v>
      </c>
      <c r="B61" s="175"/>
      <c r="C61" s="288">
        <v>20572412.309999999</v>
      </c>
      <c r="D61" s="288">
        <v>10732348.68</v>
      </c>
      <c r="E61" s="288">
        <v>12873245.16</v>
      </c>
      <c r="F61" s="288">
        <v>3705356.7199999997</v>
      </c>
      <c r="G61" s="288">
        <v>4731529.74</v>
      </c>
      <c r="H61" s="288">
        <v>210126.2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288">
        <v>0</v>
      </c>
      <c r="O61" s="288">
        <v>5689863.9199999999</v>
      </c>
      <c r="P61" s="288">
        <v>5865112.0899999999</v>
      </c>
      <c r="Q61" s="288">
        <v>0</v>
      </c>
      <c r="R61" s="288">
        <v>4190364</v>
      </c>
      <c r="S61" s="302">
        <v>1163603.4999999998</v>
      </c>
      <c r="T61" s="302">
        <v>496548.08</v>
      </c>
      <c r="U61" s="303">
        <v>3276607.2600000002</v>
      </c>
      <c r="V61" s="303">
        <v>1201.73</v>
      </c>
      <c r="W61" s="303">
        <v>571548.67000000004</v>
      </c>
      <c r="X61" s="303">
        <v>1214195.8600000001</v>
      </c>
      <c r="Y61" s="303">
        <v>3557697.29</v>
      </c>
      <c r="Z61" s="303">
        <v>692232.40999999992</v>
      </c>
      <c r="AA61" s="303">
        <v>400585.38000000006</v>
      </c>
      <c r="AB61" s="304">
        <v>8172721.21</v>
      </c>
      <c r="AC61" s="291">
        <v>2540054.2700000005</v>
      </c>
      <c r="AD61" s="291">
        <v>0</v>
      </c>
      <c r="AE61" s="291">
        <v>2544237.6700000004</v>
      </c>
      <c r="AF61" s="291">
        <v>0</v>
      </c>
      <c r="AG61" s="291">
        <v>14473648.93</v>
      </c>
      <c r="AH61" s="291">
        <v>0</v>
      </c>
      <c r="AI61" s="291">
        <v>0</v>
      </c>
      <c r="AJ61" s="291">
        <v>10511008.17</v>
      </c>
      <c r="AK61" s="291">
        <v>1385984.0799999998</v>
      </c>
      <c r="AL61" s="291">
        <v>0</v>
      </c>
      <c r="AM61" s="291">
        <v>136279.99</v>
      </c>
      <c r="AN61" s="291">
        <v>0</v>
      </c>
      <c r="AO61" s="291">
        <v>0</v>
      </c>
      <c r="AP61" s="291">
        <v>13240441.670000002</v>
      </c>
      <c r="AQ61" s="291">
        <v>0</v>
      </c>
      <c r="AR61" s="291">
        <v>0</v>
      </c>
      <c r="AS61" s="291">
        <v>0</v>
      </c>
      <c r="AT61" s="291">
        <v>0</v>
      </c>
      <c r="AU61" s="291">
        <v>0</v>
      </c>
      <c r="AV61" s="305">
        <v>12011412.390000001</v>
      </c>
      <c r="AW61" s="305">
        <v>3705176.84</v>
      </c>
      <c r="AX61" s="305">
        <v>0</v>
      </c>
      <c r="AY61" s="306">
        <v>2728779.6500000004</v>
      </c>
      <c r="AZ61" s="306">
        <v>0</v>
      </c>
      <c r="BA61" s="307">
        <v>112514.1</v>
      </c>
      <c r="BB61" s="307">
        <v>1500329.21</v>
      </c>
      <c r="BC61" s="307">
        <v>527852.41999999993</v>
      </c>
      <c r="BD61" s="307">
        <v>920078.35</v>
      </c>
      <c r="BE61" s="308">
        <v>2094264.29</v>
      </c>
      <c r="BF61" s="309">
        <v>0</v>
      </c>
      <c r="BG61" s="309">
        <v>0</v>
      </c>
      <c r="BH61" s="309">
        <v>0</v>
      </c>
      <c r="BI61" s="309">
        <v>0</v>
      </c>
      <c r="BJ61" s="309">
        <v>0</v>
      </c>
      <c r="BK61" s="309">
        <v>0</v>
      </c>
      <c r="BL61" s="309">
        <v>1190996.9600000002</v>
      </c>
      <c r="BM61" s="309">
        <v>0</v>
      </c>
      <c r="BN61" s="309">
        <v>2144244.16</v>
      </c>
      <c r="BO61" s="309">
        <v>0</v>
      </c>
      <c r="BP61" s="309">
        <v>0</v>
      </c>
      <c r="BQ61" s="309">
        <v>0</v>
      </c>
      <c r="BR61" s="309">
        <v>0</v>
      </c>
      <c r="BS61" s="309">
        <v>0</v>
      </c>
      <c r="BT61" s="309">
        <v>0</v>
      </c>
      <c r="BU61" s="309">
        <v>0</v>
      </c>
      <c r="BV61" s="309">
        <v>0</v>
      </c>
      <c r="BW61" s="309">
        <v>166171.99000000002</v>
      </c>
      <c r="BX61" s="309">
        <v>2209632.7399999998</v>
      </c>
      <c r="BY61" s="309">
        <v>2806345.88</v>
      </c>
      <c r="BZ61" s="309">
        <v>1242033.28</v>
      </c>
      <c r="CA61" s="309">
        <v>0</v>
      </c>
      <c r="CB61" s="309">
        <v>0</v>
      </c>
      <c r="CC61" s="309">
        <v>8525601.9399999995</v>
      </c>
      <c r="CD61" s="249" t="s">
        <v>221</v>
      </c>
      <c r="CE61" s="195">
        <f t="shared" si="0"/>
        <v>174834389.19</v>
      </c>
      <c r="CF61" s="252"/>
    </row>
    <row r="62" spans="1:84" ht="12.65" customHeight="1" x14ac:dyDescent="0.3">
      <c r="A62" s="171" t="s">
        <v>3</v>
      </c>
      <c r="B62" s="175"/>
      <c r="C62" s="195">
        <f t="shared" ref="C62:AH62" si="1">ROUND(C47+C48,0)</f>
        <v>4665425</v>
      </c>
      <c r="D62" s="195">
        <f t="shared" si="1"/>
        <v>2457263</v>
      </c>
      <c r="E62" s="195">
        <f t="shared" si="1"/>
        <v>3023594</v>
      </c>
      <c r="F62" s="195">
        <f t="shared" si="1"/>
        <v>861902</v>
      </c>
      <c r="G62" s="195">
        <f t="shared" si="1"/>
        <v>1432748</v>
      </c>
      <c r="H62" s="195">
        <f t="shared" si="1"/>
        <v>38069</v>
      </c>
      <c r="I62" s="195">
        <f t="shared" si="1"/>
        <v>0</v>
      </c>
      <c r="J62" s="195">
        <f t="shared" si="1"/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1150755</v>
      </c>
      <c r="P62" s="195">
        <f t="shared" si="1"/>
        <v>1522085</v>
      </c>
      <c r="Q62" s="195">
        <f t="shared" si="1"/>
        <v>0</v>
      </c>
      <c r="R62" s="195">
        <f t="shared" si="1"/>
        <v>889365</v>
      </c>
      <c r="S62" s="195">
        <f t="shared" si="1"/>
        <v>424956</v>
      </c>
      <c r="T62" s="195">
        <f t="shared" si="1"/>
        <v>111739</v>
      </c>
      <c r="U62" s="195">
        <f t="shared" si="1"/>
        <v>1083262</v>
      </c>
      <c r="V62" s="195">
        <f t="shared" si="1"/>
        <v>296</v>
      </c>
      <c r="W62" s="195">
        <f t="shared" si="1"/>
        <v>119125</v>
      </c>
      <c r="X62" s="195">
        <f t="shared" si="1"/>
        <v>279298</v>
      </c>
      <c r="Y62" s="195">
        <f t="shared" si="1"/>
        <v>849037</v>
      </c>
      <c r="Z62" s="195">
        <f t="shared" si="1"/>
        <v>152663</v>
      </c>
      <c r="AA62" s="195">
        <f t="shared" si="1"/>
        <v>94609</v>
      </c>
      <c r="AB62" s="195">
        <f t="shared" si="1"/>
        <v>1841061</v>
      </c>
      <c r="AC62" s="195">
        <f t="shared" si="1"/>
        <v>644640</v>
      </c>
      <c r="AD62" s="195">
        <f t="shared" si="1"/>
        <v>0</v>
      </c>
      <c r="AE62" s="195">
        <f t="shared" si="1"/>
        <v>606292</v>
      </c>
      <c r="AF62" s="195">
        <f t="shared" si="1"/>
        <v>0</v>
      </c>
      <c r="AG62" s="195">
        <f t="shared" si="1"/>
        <v>3231292</v>
      </c>
      <c r="AH62" s="195">
        <f t="shared" si="1"/>
        <v>0</v>
      </c>
      <c r="AI62" s="195">
        <f t="shared" ref="AI62:BN62" si="2">ROUND(AI47+AI48,0)</f>
        <v>0</v>
      </c>
      <c r="AJ62" s="195">
        <f t="shared" si="2"/>
        <v>1962929</v>
      </c>
      <c r="AK62" s="195">
        <f t="shared" si="2"/>
        <v>347923</v>
      </c>
      <c r="AL62" s="195">
        <f t="shared" si="2"/>
        <v>0</v>
      </c>
      <c r="AM62" s="195">
        <f t="shared" si="2"/>
        <v>35013</v>
      </c>
      <c r="AN62" s="195">
        <f t="shared" si="2"/>
        <v>0</v>
      </c>
      <c r="AO62" s="195">
        <f t="shared" si="2"/>
        <v>0</v>
      </c>
      <c r="AP62" s="195">
        <f t="shared" si="2"/>
        <v>1915403</v>
      </c>
      <c r="AQ62" s="195">
        <f t="shared" si="2"/>
        <v>0</v>
      </c>
      <c r="AR62" s="195">
        <f t="shared" si="2"/>
        <v>0</v>
      </c>
      <c r="AS62" s="195">
        <f t="shared" si="2"/>
        <v>0</v>
      </c>
      <c r="AT62" s="195">
        <f t="shared" si="2"/>
        <v>0</v>
      </c>
      <c r="AU62" s="195">
        <f t="shared" si="2"/>
        <v>0</v>
      </c>
      <c r="AV62" s="195">
        <f t="shared" si="2"/>
        <v>2265301</v>
      </c>
      <c r="AW62" s="195">
        <f t="shared" si="2"/>
        <v>956772</v>
      </c>
      <c r="AX62" s="195">
        <f t="shared" si="2"/>
        <v>0</v>
      </c>
      <c r="AY62" s="195">
        <f t="shared" si="2"/>
        <v>1113882</v>
      </c>
      <c r="AZ62" s="195">
        <f t="shared" si="2"/>
        <v>0</v>
      </c>
      <c r="BA62" s="195">
        <f t="shared" si="2"/>
        <v>52587</v>
      </c>
      <c r="BB62" s="195">
        <f t="shared" si="2"/>
        <v>353157</v>
      </c>
      <c r="BC62" s="195">
        <f t="shared" si="2"/>
        <v>269727</v>
      </c>
      <c r="BD62" s="195">
        <f t="shared" si="2"/>
        <v>387036</v>
      </c>
      <c r="BE62" s="195">
        <f t="shared" si="2"/>
        <v>532829</v>
      </c>
      <c r="BF62" s="195">
        <f t="shared" si="2"/>
        <v>0</v>
      </c>
      <c r="BG62" s="195">
        <f t="shared" si="2"/>
        <v>0</v>
      </c>
      <c r="BH62" s="195">
        <f t="shared" si="2"/>
        <v>0</v>
      </c>
      <c r="BI62" s="195">
        <f t="shared" si="2"/>
        <v>0</v>
      </c>
      <c r="BJ62" s="195">
        <f t="shared" si="2"/>
        <v>0</v>
      </c>
      <c r="BK62" s="195">
        <f t="shared" si="2"/>
        <v>0</v>
      </c>
      <c r="BL62" s="195">
        <f t="shared" si="2"/>
        <v>453518</v>
      </c>
      <c r="BM62" s="195">
        <f t="shared" si="2"/>
        <v>0</v>
      </c>
      <c r="BN62" s="195">
        <f t="shared" si="2"/>
        <v>329172</v>
      </c>
      <c r="BO62" s="195">
        <f t="shared" ref="BO62:CC62" si="3">ROUND(BO47+BO48,0)</f>
        <v>0</v>
      </c>
      <c r="BP62" s="195">
        <f t="shared" si="3"/>
        <v>0</v>
      </c>
      <c r="BQ62" s="195">
        <f t="shared" si="3"/>
        <v>0</v>
      </c>
      <c r="BR62" s="195">
        <f t="shared" si="3"/>
        <v>0</v>
      </c>
      <c r="BS62" s="195">
        <f t="shared" si="3"/>
        <v>0</v>
      </c>
      <c r="BT62" s="195">
        <f t="shared" si="3"/>
        <v>0</v>
      </c>
      <c r="BU62" s="195">
        <f t="shared" si="3"/>
        <v>0</v>
      </c>
      <c r="BV62" s="195">
        <f t="shared" si="3"/>
        <v>0</v>
      </c>
      <c r="BW62" s="195">
        <f t="shared" si="3"/>
        <v>16285</v>
      </c>
      <c r="BX62" s="195">
        <f t="shared" si="3"/>
        <v>495890</v>
      </c>
      <c r="BY62" s="195">
        <f t="shared" si="3"/>
        <v>458025</v>
      </c>
      <c r="BZ62" s="195">
        <f t="shared" si="3"/>
        <v>139007</v>
      </c>
      <c r="CA62" s="195">
        <f t="shared" si="3"/>
        <v>0</v>
      </c>
      <c r="CB62" s="195">
        <f t="shared" si="3"/>
        <v>0</v>
      </c>
      <c r="CC62" s="195">
        <f t="shared" si="3"/>
        <v>2653967</v>
      </c>
      <c r="CD62" s="249" t="s">
        <v>221</v>
      </c>
      <c r="CE62" s="195">
        <f t="shared" si="0"/>
        <v>40217899</v>
      </c>
      <c r="CF62" s="252"/>
    </row>
    <row r="63" spans="1:84" ht="12.65" customHeight="1" x14ac:dyDescent="0.3">
      <c r="A63" s="171" t="s">
        <v>236</v>
      </c>
      <c r="B63" s="175"/>
      <c r="C63" s="310">
        <v>0</v>
      </c>
      <c r="D63" s="310">
        <v>489946.97000000003</v>
      </c>
      <c r="E63" s="310">
        <v>0</v>
      </c>
      <c r="F63" s="310">
        <v>0</v>
      </c>
      <c r="G63" s="310">
        <v>0</v>
      </c>
      <c r="H63" s="310">
        <v>0</v>
      </c>
      <c r="I63" s="310">
        <v>0</v>
      </c>
      <c r="J63" s="310">
        <v>0</v>
      </c>
      <c r="K63" s="310">
        <v>0</v>
      </c>
      <c r="L63" s="310">
        <v>0</v>
      </c>
      <c r="M63" s="310">
        <v>0</v>
      </c>
      <c r="N63" s="310">
        <v>0</v>
      </c>
      <c r="O63" s="310">
        <v>0</v>
      </c>
      <c r="P63" s="310">
        <v>318106.96999999997</v>
      </c>
      <c r="Q63" s="310">
        <v>0</v>
      </c>
      <c r="R63" s="310">
        <v>493697.18</v>
      </c>
      <c r="S63" s="310">
        <v>0</v>
      </c>
      <c r="T63" s="310">
        <v>0</v>
      </c>
      <c r="U63" s="310">
        <v>0</v>
      </c>
      <c r="V63" s="310">
        <v>0</v>
      </c>
      <c r="W63" s="310">
        <v>0</v>
      </c>
      <c r="X63" s="310">
        <v>0</v>
      </c>
      <c r="Y63" s="310">
        <v>0</v>
      </c>
      <c r="Z63" s="310">
        <v>0</v>
      </c>
      <c r="AA63" s="310">
        <v>0</v>
      </c>
      <c r="AB63" s="310">
        <v>0</v>
      </c>
      <c r="AC63" s="310">
        <v>312</v>
      </c>
      <c r="AD63" s="310">
        <v>0</v>
      </c>
      <c r="AE63" s="310">
        <v>0</v>
      </c>
      <c r="AF63" s="310">
        <v>0</v>
      </c>
      <c r="AG63" s="310">
        <v>42163.92</v>
      </c>
      <c r="AH63" s="310">
        <v>0</v>
      </c>
      <c r="AI63" s="310">
        <v>0</v>
      </c>
      <c r="AJ63" s="310">
        <v>205.63</v>
      </c>
      <c r="AK63" s="310">
        <v>0</v>
      </c>
      <c r="AL63" s="310">
        <v>0</v>
      </c>
      <c r="AM63" s="310">
        <v>0</v>
      </c>
      <c r="AN63" s="310">
        <v>0</v>
      </c>
      <c r="AO63" s="310">
        <v>0</v>
      </c>
      <c r="AP63" s="310">
        <v>276.77</v>
      </c>
      <c r="AQ63" s="310">
        <v>0</v>
      </c>
      <c r="AR63" s="310">
        <v>0</v>
      </c>
      <c r="AS63" s="310">
        <v>0</v>
      </c>
      <c r="AT63" s="310">
        <v>0</v>
      </c>
      <c r="AU63" s="310">
        <v>0</v>
      </c>
      <c r="AV63" s="310">
        <v>1276464.1599999999</v>
      </c>
      <c r="AW63" s="310">
        <v>0</v>
      </c>
      <c r="AX63" s="310">
        <v>0</v>
      </c>
      <c r="AY63" s="310">
        <v>0</v>
      </c>
      <c r="AZ63" s="310">
        <v>0</v>
      </c>
      <c r="BA63" s="310">
        <v>0</v>
      </c>
      <c r="BB63" s="310">
        <v>0</v>
      </c>
      <c r="BC63" s="310">
        <v>0</v>
      </c>
      <c r="BD63" s="310">
        <v>0</v>
      </c>
      <c r="BE63" s="310">
        <v>15087.53</v>
      </c>
      <c r="BF63" s="310">
        <v>0</v>
      </c>
      <c r="BG63" s="310">
        <v>0</v>
      </c>
      <c r="BH63" s="310">
        <v>0</v>
      </c>
      <c r="BI63" s="310">
        <v>0</v>
      </c>
      <c r="BJ63" s="310">
        <v>0</v>
      </c>
      <c r="BK63" s="310">
        <v>0</v>
      </c>
      <c r="BL63" s="310">
        <v>0</v>
      </c>
      <c r="BM63" s="310">
        <v>0</v>
      </c>
      <c r="BN63" s="310">
        <v>32473.29</v>
      </c>
      <c r="BO63" s="310">
        <v>0</v>
      </c>
      <c r="BP63" s="310">
        <v>0</v>
      </c>
      <c r="BQ63" s="310">
        <v>0</v>
      </c>
      <c r="BR63" s="310">
        <v>0</v>
      </c>
      <c r="BS63" s="310">
        <v>0</v>
      </c>
      <c r="BT63" s="310">
        <v>0</v>
      </c>
      <c r="BU63" s="310">
        <v>0</v>
      </c>
      <c r="BV63" s="310">
        <v>0</v>
      </c>
      <c r="BW63" s="310">
        <v>525559.73</v>
      </c>
      <c r="BX63" s="310">
        <v>0</v>
      </c>
      <c r="BY63" s="310">
        <v>0</v>
      </c>
      <c r="BZ63" s="310">
        <v>0</v>
      </c>
      <c r="CA63" s="310">
        <v>0</v>
      </c>
      <c r="CB63" s="310">
        <v>0</v>
      </c>
      <c r="CC63" s="310">
        <v>7041939.4699999997</v>
      </c>
      <c r="CD63" s="249" t="s">
        <v>221</v>
      </c>
      <c r="CE63" s="195">
        <f t="shared" si="0"/>
        <v>10236233.619999999</v>
      </c>
      <c r="CF63" s="252"/>
    </row>
    <row r="64" spans="1:84" ht="12.65" customHeight="1" x14ac:dyDescent="0.3">
      <c r="A64" s="171" t="s">
        <v>237</v>
      </c>
      <c r="B64" s="175"/>
      <c r="C64" s="310">
        <v>2980172.81</v>
      </c>
      <c r="D64" s="310">
        <v>913114.98</v>
      </c>
      <c r="E64" s="310">
        <v>1473567.77</v>
      </c>
      <c r="F64" s="310">
        <v>176794.13999999998</v>
      </c>
      <c r="G64" s="310">
        <v>340678.24999999994</v>
      </c>
      <c r="H64" s="310">
        <v>3906.6300000000006</v>
      </c>
      <c r="I64" s="310">
        <v>0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10">
        <v>612993.46</v>
      </c>
      <c r="P64" s="310">
        <v>18113226.43</v>
      </c>
      <c r="Q64" s="310">
        <v>0</v>
      </c>
      <c r="R64" s="310">
        <v>1131971.7000000002</v>
      </c>
      <c r="S64" s="310">
        <v>241095.15999999997</v>
      </c>
      <c r="T64" s="310">
        <v>364168.31000000006</v>
      </c>
      <c r="U64" s="310">
        <v>3327441.53</v>
      </c>
      <c r="V64" s="310">
        <v>0</v>
      </c>
      <c r="W64" s="310">
        <v>194076.00999999998</v>
      </c>
      <c r="X64" s="310">
        <v>397075.92</v>
      </c>
      <c r="Y64" s="310">
        <v>2593784.63</v>
      </c>
      <c r="Z64" s="310">
        <v>1478072.8800000001</v>
      </c>
      <c r="AA64" s="310">
        <v>409940.47</v>
      </c>
      <c r="AB64" s="310">
        <v>11905748.529999999</v>
      </c>
      <c r="AC64" s="310">
        <v>371194.31999999995</v>
      </c>
      <c r="AD64" s="310">
        <v>21735.74</v>
      </c>
      <c r="AE64" s="310">
        <v>34898.569999999992</v>
      </c>
      <c r="AF64" s="310">
        <v>0</v>
      </c>
      <c r="AG64" s="310">
        <v>2178607.52</v>
      </c>
      <c r="AH64" s="310">
        <v>0</v>
      </c>
      <c r="AI64" s="310">
        <v>0</v>
      </c>
      <c r="AJ64" s="310">
        <v>1432312.1799999997</v>
      </c>
      <c r="AK64" s="310">
        <v>51930.6</v>
      </c>
      <c r="AL64" s="310">
        <v>0</v>
      </c>
      <c r="AM64" s="310">
        <v>447.48</v>
      </c>
      <c r="AN64" s="310">
        <v>0</v>
      </c>
      <c r="AO64" s="310">
        <v>0</v>
      </c>
      <c r="AP64" s="310">
        <v>1400478.6000000003</v>
      </c>
      <c r="AQ64" s="310">
        <v>0</v>
      </c>
      <c r="AR64" s="310">
        <v>0</v>
      </c>
      <c r="AS64" s="310">
        <v>0</v>
      </c>
      <c r="AT64" s="310">
        <v>0</v>
      </c>
      <c r="AU64" s="310">
        <v>0</v>
      </c>
      <c r="AV64" s="310">
        <v>882646.98</v>
      </c>
      <c r="AW64" s="310">
        <v>30293.4</v>
      </c>
      <c r="AX64" s="310">
        <v>0</v>
      </c>
      <c r="AY64" s="310">
        <v>1255646.2700000005</v>
      </c>
      <c r="AZ64" s="310">
        <v>0</v>
      </c>
      <c r="BA64" s="310">
        <v>0</v>
      </c>
      <c r="BB64" s="310">
        <v>761.36</v>
      </c>
      <c r="BC64" s="310">
        <v>42462.16</v>
      </c>
      <c r="BD64" s="310">
        <v>20167.669999999995</v>
      </c>
      <c r="BE64" s="310">
        <v>64572.819999999992</v>
      </c>
      <c r="BF64" s="310">
        <v>0</v>
      </c>
      <c r="BG64" s="310">
        <v>0</v>
      </c>
      <c r="BH64" s="310">
        <v>0</v>
      </c>
      <c r="BI64" s="310">
        <v>0</v>
      </c>
      <c r="BJ64" s="310">
        <v>0</v>
      </c>
      <c r="BK64" s="310">
        <v>0</v>
      </c>
      <c r="BL64" s="310">
        <v>29958.98</v>
      </c>
      <c r="BM64" s="310">
        <v>0</v>
      </c>
      <c r="BN64" s="310">
        <v>149943.16</v>
      </c>
      <c r="BO64" s="310">
        <v>0</v>
      </c>
      <c r="BP64" s="310">
        <v>0</v>
      </c>
      <c r="BQ64" s="310">
        <v>0</v>
      </c>
      <c r="BR64" s="310">
        <v>0</v>
      </c>
      <c r="BS64" s="310">
        <v>0</v>
      </c>
      <c r="BT64" s="310">
        <v>0</v>
      </c>
      <c r="BU64" s="310">
        <v>0</v>
      </c>
      <c r="BV64" s="310">
        <v>0</v>
      </c>
      <c r="BW64" s="310">
        <v>70076.010000000009</v>
      </c>
      <c r="BX64" s="310">
        <v>2447.63</v>
      </c>
      <c r="BY64" s="310">
        <v>167308.55000000002</v>
      </c>
      <c r="BZ64" s="310">
        <v>3011.5600000000004</v>
      </c>
      <c r="CA64" s="310">
        <v>0</v>
      </c>
      <c r="CB64" s="310">
        <v>0</v>
      </c>
      <c r="CC64" s="310">
        <v>1833219.91</v>
      </c>
      <c r="CD64" s="249" t="s">
        <v>221</v>
      </c>
      <c r="CE64" s="195">
        <f t="shared" si="0"/>
        <v>56701951.079999991</v>
      </c>
      <c r="CF64" s="252"/>
    </row>
    <row r="65" spans="1:84" ht="12.65" customHeight="1" x14ac:dyDescent="0.3">
      <c r="A65" s="171" t="s">
        <v>238</v>
      </c>
      <c r="B65" s="175"/>
      <c r="C65" s="310">
        <v>192268.46000000002</v>
      </c>
      <c r="D65" s="310">
        <v>159344.91</v>
      </c>
      <c r="E65" s="310">
        <v>136318.03999999998</v>
      </c>
      <c r="F65" s="310">
        <v>80446.05</v>
      </c>
      <c r="G65" s="310">
        <v>84564.89999999998</v>
      </c>
      <c r="H65" s="310">
        <v>0</v>
      </c>
      <c r="I65" s="310">
        <v>0</v>
      </c>
      <c r="J65" s="310">
        <v>0</v>
      </c>
      <c r="K65" s="310">
        <v>0</v>
      </c>
      <c r="L65" s="310">
        <v>0</v>
      </c>
      <c r="M65" s="310">
        <v>0</v>
      </c>
      <c r="N65" s="310">
        <v>0</v>
      </c>
      <c r="O65" s="310">
        <v>74252.17</v>
      </c>
      <c r="P65" s="310">
        <v>190456.8</v>
      </c>
      <c r="Q65" s="310">
        <v>0</v>
      </c>
      <c r="R65" s="310">
        <v>56410.37</v>
      </c>
      <c r="S65" s="310">
        <v>24537.040000000001</v>
      </c>
      <c r="T65" s="310">
        <v>2524.9899999999998</v>
      </c>
      <c r="U65" s="310">
        <v>25266.639999999999</v>
      </c>
      <c r="V65" s="310">
        <v>805.04</v>
      </c>
      <c r="W65" s="310">
        <v>8531.83</v>
      </c>
      <c r="X65" s="310">
        <v>7039.75</v>
      </c>
      <c r="Y65" s="310">
        <v>36973.33</v>
      </c>
      <c r="Z65" s="310">
        <v>6195.98</v>
      </c>
      <c r="AA65" s="310">
        <v>17268.25</v>
      </c>
      <c r="AB65" s="310">
        <v>61768.37</v>
      </c>
      <c r="AC65" s="310">
        <v>3594.46</v>
      </c>
      <c r="AD65" s="310">
        <v>671.06</v>
      </c>
      <c r="AE65" s="310">
        <v>39729.760000000002</v>
      </c>
      <c r="AF65" s="310">
        <v>0</v>
      </c>
      <c r="AG65" s="310">
        <v>126415.48</v>
      </c>
      <c r="AH65" s="310">
        <v>0</v>
      </c>
      <c r="AI65" s="310">
        <v>0</v>
      </c>
      <c r="AJ65" s="310">
        <v>79459.7</v>
      </c>
      <c r="AK65" s="310">
        <v>23988.84</v>
      </c>
      <c r="AL65" s="310">
        <v>0</v>
      </c>
      <c r="AM65" s="310">
        <v>2184.06</v>
      </c>
      <c r="AN65" s="310">
        <v>0</v>
      </c>
      <c r="AO65" s="310">
        <v>0</v>
      </c>
      <c r="AP65" s="310">
        <v>117045.4</v>
      </c>
      <c r="AQ65" s="310">
        <v>0</v>
      </c>
      <c r="AR65" s="310">
        <v>0</v>
      </c>
      <c r="AS65" s="310">
        <v>0</v>
      </c>
      <c r="AT65" s="310">
        <v>0</v>
      </c>
      <c r="AU65" s="310">
        <v>0</v>
      </c>
      <c r="AV65" s="310">
        <v>56312.35</v>
      </c>
      <c r="AW65" s="310">
        <v>10449.299999999999</v>
      </c>
      <c r="AX65" s="310">
        <v>0</v>
      </c>
      <c r="AY65" s="310">
        <v>62735.6</v>
      </c>
      <c r="AZ65" s="310">
        <v>0</v>
      </c>
      <c r="BA65" s="310">
        <v>11025.49</v>
      </c>
      <c r="BB65" s="310">
        <v>9139.0299999999988</v>
      </c>
      <c r="BC65" s="310">
        <v>9137.27</v>
      </c>
      <c r="BD65" s="310">
        <v>45426.63</v>
      </c>
      <c r="BE65" s="310">
        <v>599379.26</v>
      </c>
      <c r="BF65" s="310">
        <v>0</v>
      </c>
      <c r="BG65" s="310">
        <v>0</v>
      </c>
      <c r="BH65" s="310">
        <v>0</v>
      </c>
      <c r="BI65" s="310">
        <v>0</v>
      </c>
      <c r="BJ65" s="310">
        <v>0</v>
      </c>
      <c r="BK65" s="310">
        <v>0</v>
      </c>
      <c r="BL65" s="310">
        <v>808.81</v>
      </c>
      <c r="BM65" s="310">
        <v>0</v>
      </c>
      <c r="BN65" s="310">
        <v>38937.42</v>
      </c>
      <c r="BO65" s="310">
        <v>0</v>
      </c>
      <c r="BP65" s="310">
        <v>0</v>
      </c>
      <c r="BQ65" s="310">
        <v>0</v>
      </c>
      <c r="BR65" s="310">
        <v>0</v>
      </c>
      <c r="BS65" s="310">
        <v>0</v>
      </c>
      <c r="BT65" s="310">
        <v>0</v>
      </c>
      <c r="BU65" s="310">
        <v>0</v>
      </c>
      <c r="BV65" s="310">
        <v>0</v>
      </c>
      <c r="BW65" s="310">
        <v>9677.11</v>
      </c>
      <c r="BX65" s="310">
        <v>15486.46</v>
      </c>
      <c r="BY65" s="310">
        <v>13944.22</v>
      </c>
      <c r="BZ65" s="310">
        <v>484.51</v>
      </c>
      <c r="CA65" s="310">
        <v>0</v>
      </c>
      <c r="CB65" s="310">
        <v>0</v>
      </c>
      <c r="CC65" s="310">
        <v>482963.36</v>
      </c>
      <c r="CD65" s="249" t="s">
        <v>221</v>
      </c>
      <c r="CE65" s="195">
        <f t="shared" si="0"/>
        <v>2923968.5</v>
      </c>
      <c r="CF65" s="252"/>
    </row>
    <row r="66" spans="1:84" ht="12.65" customHeight="1" x14ac:dyDescent="0.3">
      <c r="A66" s="171" t="s">
        <v>239</v>
      </c>
      <c r="B66" s="175"/>
      <c r="C66" s="310">
        <v>468829.73</v>
      </c>
      <c r="D66" s="310">
        <v>256257.45</v>
      </c>
      <c r="E66" s="310">
        <v>262500.76</v>
      </c>
      <c r="F66" s="310">
        <v>269971.40000000002</v>
      </c>
      <c r="G66" s="310">
        <v>83489.850000000006</v>
      </c>
      <c r="H66" s="310">
        <v>646.29</v>
      </c>
      <c r="I66" s="310">
        <v>0</v>
      </c>
      <c r="J66" s="310">
        <v>0</v>
      </c>
      <c r="K66" s="310">
        <v>0</v>
      </c>
      <c r="L66" s="310">
        <v>0</v>
      </c>
      <c r="M66" s="310">
        <v>0</v>
      </c>
      <c r="N66" s="310">
        <v>0</v>
      </c>
      <c r="O66" s="310">
        <v>125663.26</v>
      </c>
      <c r="P66" s="310">
        <v>1552544.47</v>
      </c>
      <c r="Q66" s="310">
        <v>0</v>
      </c>
      <c r="R66" s="310">
        <v>41538.57</v>
      </c>
      <c r="S66" s="310">
        <v>43566.19</v>
      </c>
      <c r="T66" s="310">
        <v>0</v>
      </c>
      <c r="U66" s="310">
        <v>943367.02</v>
      </c>
      <c r="V66" s="310">
        <v>0</v>
      </c>
      <c r="W66" s="310">
        <v>5099.57</v>
      </c>
      <c r="X66" s="310">
        <v>27224.639999999999</v>
      </c>
      <c r="Y66" s="310">
        <v>62141.11</v>
      </c>
      <c r="Z66" s="310">
        <v>118816.52</v>
      </c>
      <c r="AA66" s="310">
        <v>12936.64</v>
      </c>
      <c r="AB66" s="310">
        <v>304280.74</v>
      </c>
      <c r="AC66" s="310">
        <v>2017.27</v>
      </c>
      <c r="AD66" s="310">
        <v>2083657.04</v>
      </c>
      <c r="AE66" s="310">
        <v>2932.37</v>
      </c>
      <c r="AF66" s="310">
        <v>0</v>
      </c>
      <c r="AG66" s="310">
        <v>503218.2</v>
      </c>
      <c r="AH66" s="310">
        <v>18803.080000000002</v>
      </c>
      <c r="AI66" s="310">
        <v>0</v>
      </c>
      <c r="AJ66" s="310">
        <v>56853.74</v>
      </c>
      <c r="AK66" s="310">
        <v>8130.87</v>
      </c>
      <c r="AL66" s="310">
        <v>0</v>
      </c>
      <c r="AM66" s="310">
        <v>10</v>
      </c>
      <c r="AN66" s="310">
        <v>0</v>
      </c>
      <c r="AO66" s="310">
        <v>0</v>
      </c>
      <c r="AP66" s="310">
        <v>26680.639999999999</v>
      </c>
      <c r="AQ66" s="310">
        <v>0</v>
      </c>
      <c r="AR66" s="310">
        <v>0</v>
      </c>
      <c r="AS66" s="310">
        <v>0</v>
      </c>
      <c r="AT66" s="310">
        <v>0</v>
      </c>
      <c r="AU66" s="310">
        <v>0</v>
      </c>
      <c r="AV66" s="310">
        <v>25270.31</v>
      </c>
      <c r="AW66" s="310">
        <v>7469.93</v>
      </c>
      <c r="AX66" s="310">
        <v>0</v>
      </c>
      <c r="AY66" s="310">
        <v>592999.85</v>
      </c>
      <c r="AZ66" s="310">
        <v>0</v>
      </c>
      <c r="BA66" s="310">
        <v>-105828.63</v>
      </c>
      <c r="BB66" s="310">
        <v>0</v>
      </c>
      <c r="BC66" s="310">
        <v>1254.2</v>
      </c>
      <c r="BD66" s="310">
        <v>2220.71</v>
      </c>
      <c r="BE66" s="310">
        <v>1439604.55</v>
      </c>
      <c r="BF66" s="310">
        <v>0</v>
      </c>
      <c r="BG66" s="310">
        <v>0</v>
      </c>
      <c r="BH66" s="310">
        <v>0</v>
      </c>
      <c r="BI66" s="310">
        <v>0</v>
      </c>
      <c r="BJ66" s="310">
        <v>0</v>
      </c>
      <c r="BK66" s="310">
        <v>0</v>
      </c>
      <c r="BL66" s="310">
        <v>19500</v>
      </c>
      <c r="BM66" s="310">
        <v>0</v>
      </c>
      <c r="BN66" s="310">
        <v>276109.61</v>
      </c>
      <c r="BO66" s="310">
        <v>0</v>
      </c>
      <c r="BP66" s="310">
        <v>0</v>
      </c>
      <c r="BQ66" s="310">
        <v>0</v>
      </c>
      <c r="BR66" s="310">
        <v>0</v>
      </c>
      <c r="BS66" s="310">
        <v>0</v>
      </c>
      <c r="BT66" s="310">
        <v>0</v>
      </c>
      <c r="BU66" s="310">
        <v>0</v>
      </c>
      <c r="BV66" s="310">
        <v>0</v>
      </c>
      <c r="BW66" s="310">
        <v>180404.14</v>
      </c>
      <c r="BX66" s="310">
        <v>5880.03</v>
      </c>
      <c r="BY66" s="310">
        <v>28031.759999999998</v>
      </c>
      <c r="BZ66" s="310">
        <v>0</v>
      </c>
      <c r="CA66" s="310">
        <v>0</v>
      </c>
      <c r="CB66" s="310">
        <v>0</v>
      </c>
      <c r="CC66" s="310">
        <f>88115445+1550620.53</f>
        <v>89666065.530000001</v>
      </c>
      <c r="CD66" s="249" t="s">
        <v>221</v>
      </c>
      <c r="CE66" s="195">
        <f t="shared" si="0"/>
        <v>99420159.409999996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1630276</v>
      </c>
      <c r="D67" s="195">
        <f>ROUND(D51+D52,0)</f>
        <v>1155649</v>
      </c>
      <c r="E67" s="195">
        <f t="shared" ref="E67:BP67" si="4">ROUND(E51+E52,0)</f>
        <v>1058518</v>
      </c>
      <c r="F67" s="195">
        <f t="shared" si="4"/>
        <v>576239</v>
      </c>
      <c r="G67" s="195">
        <f t="shared" si="4"/>
        <v>554475</v>
      </c>
      <c r="H67" s="195">
        <f t="shared" si="4"/>
        <v>347</v>
      </c>
      <c r="I67" s="195">
        <f t="shared" si="4"/>
        <v>0</v>
      </c>
      <c r="J67" s="195">
        <f>ROUND(J51+J52,0)</f>
        <v>0</v>
      </c>
      <c r="K67" s="195">
        <f t="shared" si="4"/>
        <v>0</v>
      </c>
      <c r="L67" s="195">
        <f t="shared" si="4"/>
        <v>0</v>
      </c>
      <c r="M67" s="195">
        <f t="shared" si="4"/>
        <v>0</v>
      </c>
      <c r="N67" s="195">
        <f t="shared" si="4"/>
        <v>0</v>
      </c>
      <c r="O67" s="195">
        <f t="shared" si="4"/>
        <v>559769</v>
      </c>
      <c r="P67" s="195">
        <f t="shared" si="4"/>
        <v>2297745</v>
      </c>
      <c r="Q67" s="195">
        <f t="shared" si="4"/>
        <v>0</v>
      </c>
      <c r="R67" s="195">
        <f t="shared" si="4"/>
        <v>580702</v>
      </c>
      <c r="S67" s="195">
        <f t="shared" si="4"/>
        <v>206710</v>
      </c>
      <c r="T67" s="195">
        <f t="shared" si="4"/>
        <v>21042</v>
      </c>
      <c r="U67" s="195">
        <f t="shared" si="4"/>
        <v>323485</v>
      </c>
      <c r="V67" s="195">
        <f t="shared" si="4"/>
        <v>5102</v>
      </c>
      <c r="W67" s="195">
        <f t="shared" si="4"/>
        <v>282956</v>
      </c>
      <c r="X67" s="195">
        <f t="shared" si="4"/>
        <v>93979</v>
      </c>
      <c r="Y67" s="195">
        <f t="shared" si="4"/>
        <v>464682</v>
      </c>
      <c r="Z67" s="195">
        <f t="shared" si="4"/>
        <v>406222</v>
      </c>
      <c r="AA67" s="195">
        <f t="shared" si="4"/>
        <v>115358</v>
      </c>
      <c r="AB67" s="195">
        <f t="shared" si="4"/>
        <v>679817</v>
      </c>
      <c r="AC67" s="195">
        <f t="shared" si="4"/>
        <v>245313</v>
      </c>
      <c r="AD67" s="195">
        <f t="shared" si="4"/>
        <v>4260</v>
      </c>
      <c r="AE67" s="195">
        <f t="shared" si="4"/>
        <v>261598</v>
      </c>
      <c r="AF67" s="195">
        <f t="shared" si="4"/>
        <v>0</v>
      </c>
      <c r="AG67" s="195">
        <f t="shared" si="4"/>
        <v>926741</v>
      </c>
      <c r="AH67" s="195">
        <f t="shared" si="4"/>
        <v>0</v>
      </c>
      <c r="AI67" s="195">
        <f t="shared" si="4"/>
        <v>0</v>
      </c>
      <c r="AJ67" s="195">
        <f t="shared" si="4"/>
        <v>336233</v>
      </c>
      <c r="AK67" s="195">
        <f t="shared" si="4"/>
        <v>152536</v>
      </c>
      <c r="AL67" s="195">
        <f t="shared" si="4"/>
        <v>0</v>
      </c>
      <c r="AM67" s="195">
        <f t="shared" si="4"/>
        <v>13744</v>
      </c>
      <c r="AN67" s="195">
        <f t="shared" si="4"/>
        <v>0</v>
      </c>
      <c r="AO67" s="195">
        <f t="shared" si="4"/>
        <v>0</v>
      </c>
      <c r="AP67" s="195">
        <f t="shared" si="4"/>
        <v>574956</v>
      </c>
      <c r="AQ67" s="195">
        <f t="shared" si="4"/>
        <v>0</v>
      </c>
      <c r="AR67" s="195">
        <f t="shared" si="4"/>
        <v>0</v>
      </c>
      <c r="AS67" s="195">
        <f t="shared" si="4"/>
        <v>0</v>
      </c>
      <c r="AT67" s="195">
        <f t="shared" si="4"/>
        <v>0</v>
      </c>
      <c r="AU67" s="195">
        <f t="shared" si="4"/>
        <v>0</v>
      </c>
      <c r="AV67" s="195">
        <f t="shared" si="4"/>
        <v>650185</v>
      </c>
      <c r="AW67" s="195">
        <f t="shared" si="4"/>
        <v>236</v>
      </c>
      <c r="AX67" s="195">
        <f t="shared" si="4"/>
        <v>0</v>
      </c>
      <c r="AY67" s="195">
        <f t="shared" si="4"/>
        <v>427567</v>
      </c>
      <c r="AZ67" s="195">
        <f>ROUND(AZ51+AZ52,0)</f>
        <v>0</v>
      </c>
      <c r="BA67" s="195">
        <f>ROUND(BA51+BA52,0)</f>
        <v>70090</v>
      </c>
      <c r="BB67" s="195">
        <f t="shared" si="4"/>
        <v>4985</v>
      </c>
      <c r="BC67" s="195">
        <f t="shared" si="4"/>
        <v>44598</v>
      </c>
      <c r="BD67" s="195">
        <f t="shared" si="4"/>
        <v>285990</v>
      </c>
      <c r="BE67" s="195">
        <f t="shared" si="4"/>
        <v>4398032</v>
      </c>
      <c r="BF67" s="195">
        <f t="shared" si="4"/>
        <v>0</v>
      </c>
      <c r="BG67" s="195">
        <f t="shared" si="4"/>
        <v>0</v>
      </c>
      <c r="BH67" s="195">
        <f t="shared" si="4"/>
        <v>0</v>
      </c>
      <c r="BI67" s="195">
        <f t="shared" si="4"/>
        <v>0</v>
      </c>
      <c r="BJ67" s="195">
        <f t="shared" si="4"/>
        <v>0</v>
      </c>
      <c r="BK67" s="195">
        <f t="shared" si="4"/>
        <v>0</v>
      </c>
      <c r="BL67" s="195">
        <f t="shared" si="4"/>
        <v>9207</v>
      </c>
      <c r="BM67" s="195">
        <f t="shared" si="4"/>
        <v>0</v>
      </c>
      <c r="BN67" s="195">
        <f t="shared" si="4"/>
        <v>437341</v>
      </c>
      <c r="BO67" s="195">
        <f t="shared" si="4"/>
        <v>0</v>
      </c>
      <c r="BP67" s="195">
        <f t="shared" si="4"/>
        <v>0</v>
      </c>
      <c r="BQ67" s="195">
        <f t="shared" ref="BQ67:CC67" si="5">ROUND(BQ51+BQ52,0)</f>
        <v>0</v>
      </c>
      <c r="BR67" s="195">
        <f t="shared" si="5"/>
        <v>0</v>
      </c>
      <c r="BS67" s="195">
        <f t="shared" si="5"/>
        <v>0</v>
      </c>
      <c r="BT67" s="195">
        <f t="shared" si="5"/>
        <v>0</v>
      </c>
      <c r="BU67" s="195">
        <f t="shared" si="5"/>
        <v>0</v>
      </c>
      <c r="BV67" s="195">
        <f t="shared" si="5"/>
        <v>0</v>
      </c>
      <c r="BW67" s="195">
        <f t="shared" si="5"/>
        <v>54076</v>
      </c>
      <c r="BX67" s="195">
        <f t="shared" si="5"/>
        <v>0</v>
      </c>
      <c r="BY67" s="195">
        <f t="shared" si="5"/>
        <v>89996</v>
      </c>
      <c r="BZ67" s="195">
        <f t="shared" si="5"/>
        <v>12086</v>
      </c>
      <c r="CA67" s="195">
        <f t="shared" si="5"/>
        <v>0</v>
      </c>
      <c r="CB67" s="195">
        <f t="shared" si="5"/>
        <v>0</v>
      </c>
      <c r="CC67" s="195">
        <f t="shared" si="5"/>
        <v>935336</v>
      </c>
      <c r="CD67" s="249" t="s">
        <v>221</v>
      </c>
      <c r="CE67" s="195">
        <f t="shared" si="0"/>
        <v>20948179</v>
      </c>
      <c r="CF67" s="252"/>
    </row>
    <row r="68" spans="1:84" ht="12.65" customHeight="1" x14ac:dyDescent="0.3">
      <c r="A68" s="171" t="s">
        <v>240</v>
      </c>
      <c r="B68" s="175"/>
      <c r="C68" s="311">
        <v>235863.88999999998</v>
      </c>
      <c r="D68" s="311">
        <v>137338.20000000001</v>
      </c>
      <c r="E68" s="311">
        <v>171612.62000000002</v>
      </c>
      <c r="F68" s="311">
        <v>1049.7</v>
      </c>
      <c r="G68" s="311">
        <v>110518.08</v>
      </c>
      <c r="H68" s="311">
        <v>0</v>
      </c>
      <c r="I68" s="311">
        <v>0</v>
      </c>
      <c r="J68" s="311">
        <v>0</v>
      </c>
      <c r="K68" s="311">
        <v>0</v>
      </c>
      <c r="L68" s="311">
        <v>0</v>
      </c>
      <c r="M68" s="311">
        <v>0</v>
      </c>
      <c r="N68" s="311">
        <v>0</v>
      </c>
      <c r="O68" s="311">
        <v>13227.2</v>
      </c>
      <c r="P68" s="311">
        <v>10802.15</v>
      </c>
      <c r="Q68" s="311">
        <v>0</v>
      </c>
      <c r="R68" s="311">
        <v>90.67</v>
      </c>
      <c r="S68" s="311">
        <v>0</v>
      </c>
      <c r="T68" s="311">
        <v>0</v>
      </c>
      <c r="U68" s="311">
        <v>73.660000000000011</v>
      </c>
      <c r="V68" s="311">
        <v>0</v>
      </c>
      <c r="W68" s="311">
        <v>0</v>
      </c>
      <c r="X68" s="311">
        <v>0</v>
      </c>
      <c r="Y68" s="311">
        <v>0</v>
      </c>
      <c r="Z68" s="311">
        <v>77.25</v>
      </c>
      <c r="AA68" s="311">
        <v>0</v>
      </c>
      <c r="AB68" s="311">
        <v>575.15000000000191</v>
      </c>
      <c r="AC68" s="311">
        <v>20201.740000000002</v>
      </c>
      <c r="AD68" s="311">
        <v>0</v>
      </c>
      <c r="AE68" s="311">
        <v>221404.68</v>
      </c>
      <c r="AF68" s="311">
        <v>0</v>
      </c>
      <c r="AG68" s="311">
        <v>323.10999999999956</v>
      </c>
      <c r="AH68" s="311">
        <v>0</v>
      </c>
      <c r="AI68" s="311">
        <v>0</v>
      </c>
      <c r="AJ68" s="311">
        <v>732134.27</v>
      </c>
      <c r="AK68" s="311">
        <v>0</v>
      </c>
      <c r="AL68" s="311">
        <v>0</v>
      </c>
      <c r="AM68" s="311">
        <v>0</v>
      </c>
      <c r="AN68" s="311">
        <v>0</v>
      </c>
      <c r="AO68" s="311">
        <v>0</v>
      </c>
      <c r="AP68" s="311">
        <v>2217105.8099999996</v>
      </c>
      <c r="AQ68" s="311">
        <v>0</v>
      </c>
      <c r="AR68" s="311">
        <v>0</v>
      </c>
      <c r="AS68" s="311">
        <v>0</v>
      </c>
      <c r="AT68" s="311">
        <v>0</v>
      </c>
      <c r="AU68" s="311">
        <v>0</v>
      </c>
      <c r="AV68" s="311">
        <v>687917.79</v>
      </c>
      <c r="AW68" s="311">
        <v>0</v>
      </c>
      <c r="AX68" s="311">
        <v>0</v>
      </c>
      <c r="AY68" s="311">
        <v>29.22</v>
      </c>
      <c r="AZ68" s="311">
        <v>0</v>
      </c>
      <c r="BA68" s="311">
        <v>0</v>
      </c>
      <c r="BB68" s="311">
        <v>0</v>
      </c>
      <c r="BC68" s="311">
        <v>0</v>
      </c>
      <c r="BD68" s="311">
        <v>21.23</v>
      </c>
      <c r="BE68" s="311">
        <v>12398.24</v>
      </c>
      <c r="BF68" s="311">
        <v>0</v>
      </c>
      <c r="BG68" s="311">
        <v>0</v>
      </c>
      <c r="BH68" s="311">
        <v>0</v>
      </c>
      <c r="BI68" s="311">
        <v>0</v>
      </c>
      <c r="BJ68" s="311">
        <v>0</v>
      </c>
      <c r="BK68" s="311">
        <v>0</v>
      </c>
      <c r="BL68" s="311">
        <v>36.380000000000003</v>
      </c>
      <c r="BM68" s="311">
        <v>0</v>
      </c>
      <c r="BN68" s="311">
        <v>760474.94000000018</v>
      </c>
      <c r="BO68" s="311">
        <v>0</v>
      </c>
      <c r="BP68" s="311">
        <v>0</v>
      </c>
      <c r="BQ68" s="311">
        <v>0</v>
      </c>
      <c r="BR68" s="311">
        <v>0</v>
      </c>
      <c r="BS68" s="311">
        <v>0</v>
      </c>
      <c r="BT68" s="311">
        <v>0</v>
      </c>
      <c r="BU68" s="311">
        <v>0</v>
      </c>
      <c r="BV68" s="311">
        <v>0</v>
      </c>
      <c r="BW68" s="311">
        <v>73.540000000000006</v>
      </c>
      <c r="BX68" s="311">
        <v>0</v>
      </c>
      <c r="BY68" s="311">
        <v>0</v>
      </c>
      <c r="BZ68" s="311">
        <v>0</v>
      </c>
      <c r="CA68" s="311">
        <v>0</v>
      </c>
      <c r="CB68" s="311">
        <v>0</v>
      </c>
      <c r="CC68" s="311">
        <v>301821.53000000009</v>
      </c>
      <c r="CD68" s="249" t="s">
        <v>221</v>
      </c>
      <c r="CE68" s="195">
        <f t="shared" si="0"/>
        <v>5635171.0500000007</v>
      </c>
      <c r="CF68" s="252"/>
    </row>
    <row r="69" spans="1:84" ht="12.65" customHeight="1" x14ac:dyDescent="0.3">
      <c r="A69" s="171" t="s">
        <v>241</v>
      </c>
      <c r="B69" s="175"/>
      <c r="C69" s="311">
        <v>67690.160000000091</v>
      </c>
      <c r="D69" s="311">
        <v>22131.559999999998</v>
      </c>
      <c r="E69" s="311">
        <v>14302.189999999973</v>
      </c>
      <c r="F69" s="311">
        <v>472.34999999999127</v>
      </c>
      <c r="G69" s="311">
        <v>2935.6300000000192</v>
      </c>
      <c r="H69" s="311">
        <v>-127.93000000000075</v>
      </c>
      <c r="I69" s="311">
        <v>0</v>
      </c>
      <c r="J69" s="311">
        <v>0</v>
      </c>
      <c r="K69" s="311">
        <v>0</v>
      </c>
      <c r="L69" s="311">
        <v>0</v>
      </c>
      <c r="M69" s="311">
        <v>0</v>
      </c>
      <c r="N69" s="311">
        <v>0</v>
      </c>
      <c r="O69" s="311">
        <v>21142.409999999989</v>
      </c>
      <c r="P69" s="311">
        <v>6597.0599999999977</v>
      </c>
      <c r="Q69" s="311">
        <v>0</v>
      </c>
      <c r="R69" s="311">
        <v>2035.7300000000032</v>
      </c>
      <c r="S69" s="311">
        <v>1177.3199999999997</v>
      </c>
      <c r="T69" s="311">
        <v>230.34000000000196</v>
      </c>
      <c r="U69" s="311">
        <v>19626.630000000005</v>
      </c>
      <c r="V69" s="311">
        <v>0.91000000000008185</v>
      </c>
      <c r="W69" s="311">
        <v>4607.2199999999993</v>
      </c>
      <c r="X69" s="311">
        <v>4806.5999999999985</v>
      </c>
      <c r="Y69" s="311">
        <v>1098.5699999999924</v>
      </c>
      <c r="Z69" s="311">
        <v>7.1400000000030559</v>
      </c>
      <c r="AA69" s="311">
        <v>19.899999999997817</v>
      </c>
      <c r="AB69" s="311">
        <v>4013.3299999999799</v>
      </c>
      <c r="AC69" s="311">
        <v>60.779999999997926</v>
      </c>
      <c r="AD69" s="311">
        <v>0.78000000000020009</v>
      </c>
      <c r="AE69" s="311">
        <v>62.680000000000291</v>
      </c>
      <c r="AF69" s="311">
        <v>0</v>
      </c>
      <c r="AG69" s="311">
        <v>32869.419999999969</v>
      </c>
      <c r="AH69" s="311">
        <v>0</v>
      </c>
      <c r="AI69" s="311">
        <v>0</v>
      </c>
      <c r="AJ69" s="311">
        <v>52586.530000000042</v>
      </c>
      <c r="AK69" s="311">
        <v>27.529999999998836</v>
      </c>
      <c r="AL69" s="311">
        <v>0</v>
      </c>
      <c r="AM69" s="311">
        <v>90.829999999999927</v>
      </c>
      <c r="AN69" s="311">
        <v>0</v>
      </c>
      <c r="AO69" s="311">
        <v>0</v>
      </c>
      <c r="AP69" s="311">
        <v>-497.51000000009662</v>
      </c>
      <c r="AQ69" s="311">
        <v>0</v>
      </c>
      <c r="AR69" s="311">
        <v>0</v>
      </c>
      <c r="AS69" s="311">
        <v>0</v>
      </c>
      <c r="AT69" s="311">
        <v>0</v>
      </c>
      <c r="AU69" s="311">
        <v>0</v>
      </c>
      <c r="AV69" s="311">
        <v>33107.840000000033</v>
      </c>
      <c r="AW69" s="311">
        <v>78848.489999999976</v>
      </c>
      <c r="AX69" s="311">
        <v>0</v>
      </c>
      <c r="AY69" s="311">
        <v>-14790.669999999998</v>
      </c>
      <c r="AZ69" s="311">
        <v>0</v>
      </c>
      <c r="BA69" s="311">
        <v>12.770000000000437</v>
      </c>
      <c r="BB69" s="311">
        <v>0.91000000000167347</v>
      </c>
      <c r="BC69" s="311">
        <v>182.61999999999898</v>
      </c>
      <c r="BD69" s="311">
        <v>141.97000000000116</v>
      </c>
      <c r="BE69" s="311">
        <v>31442.630000000005</v>
      </c>
      <c r="BF69" s="311">
        <v>0</v>
      </c>
      <c r="BG69" s="311">
        <v>0</v>
      </c>
      <c r="BH69" s="311">
        <v>0</v>
      </c>
      <c r="BI69" s="311">
        <v>0</v>
      </c>
      <c r="BJ69" s="311">
        <v>0</v>
      </c>
      <c r="BK69" s="311">
        <v>0</v>
      </c>
      <c r="BL69" s="311">
        <v>1.2200000000000273</v>
      </c>
      <c r="BM69" s="311">
        <v>0</v>
      </c>
      <c r="BN69" s="311">
        <v>239086.46000000002</v>
      </c>
      <c r="BO69" s="311">
        <v>0</v>
      </c>
      <c r="BP69" s="311">
        <v>0</v>
      </c>
      <c r="BQ69" s="311">
        <v>0</v>
      </c>
      <c r="BR69" s="311">
        <v>0</v>
      </c>
      <c r="BS69" s="311">
        <v>0</v>
      </c>
      <c r="BT69" s="311">
        <v>0</v>
      </c>
      <c r="BU69" s="311">
        <v>0</v>
      </c>
      <c r="BV69" s="311">
        <v>0</v>
      </c>
      <c r="BW69" s="311">
        <v>5416.02</v>
      </c>
      <c r="BX69" s="311">
        <v>10740.920000000002</v>
      </c>
      <c r="BY69" s="311">
        <v>43402.85</v>
      </c>
      <c r="BZ69" s="311">
        <v>2076.6400000000003</v>
      </c>
      <c r="CA69" s="311">
        <v>0</v>
      </c>
      <c r="CB69" s="311">
        <v>0</v>
      </c>
      <c r="CC69" s="311">
        <v>16046094.860000001</v>
      </c>
      <c r="CD69" s="312">
        <v>20340549.700000003</v>
      </c>
      <c r="CE69" s="195">
        <f t="shared" si="0"/>
        <v>37074283.390000001</v>
      </c>
      <c r="CF69" s="252"/>
    </row>
    <row r="70" spans="1:84" ht="12.65" customHeight="1" x14ac:dyDescent="0.3">
      <c r="A70" s="171" t="s">
        <v>242</v>
      </c>
      <c r="B70" s="175"/>
      <c r="C70" s="311">
        <v>0</v>
      </c>
      <c r="D70" s="311">
        <v>0</v>
      </c>
      <c r="E70" s="311">
        <v>0</v>
      </c>
      <c r="F70" s="311">
        <v>4835.12</v>
      </c>
      <c r="G70" s="311">
        <v>10122.200000000001</v>
      </c>
      <c r="H70" s="311">
        <v>392.75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6642.49</v>
      </c>
      <c r="P70" s="311">
        <v>3342.6</v>
      </c>
      <c r="Q70" s="311">
        <v>0</v>
      </c>
      <c r="R70" s="311">
        <v>0</v>
      </c>
      <c r="S70" s="311">
        <v>0</v>
      </c>
      <c r="T70" s="311">
        <v>0</v>
      </c>
      <c r="U70" s="311">
        <v>54441.440000000002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14390.13</v>
      </c>
      <c r="AC70" s="311">
        <v>0</v>
      </c>
      <c r="AD70" s="311">
        <v>0</v>
      </c>
      <c r="AE70" s="311">
        <v>7094.42</v>
      </c>
      <c r="AF70" s="311">
        <v>0</v>
      </c>
      <c r="AG70" s="311">
        <v>205</v>
      </c>
      <c r="AH70" s="311">
        <v>0</v>
      </c>
      <c r="AI70" s="311">
        <v>0</v>
      </c>
      <c r="AJ70" s="311">
        <v>217979.33000000002</v>
      </c>
      <c r="AK70" s="311">
        <v>38493.67</v>
      </c>
      <c r="AL70" s="311">
        <v>0</v>
      </c>
      <c r="AM70" s="311">
        <v>0</v>
      </c>
      <c r="AN70" s="311">
        <v>0</v>
      </c>
      <c r="AO70" s="311">
        <v>0</v>
      </c>
      <c r="AP70" s="311">
        <v>56483.42</v>
      </c>
      <c r="AQ70" s="311">
        <v>0</v>
      </c>
      <c r="AR70" s="311">
        <v>0</v>
      </c>
      <c r="AS70" s="311">
        <v>0</v>
      </c>
      <c r="AT70" s="311">
        <v>0</v>
      </c>
      <c r="AU70" s="311">
        <v>0</v>
      </c>
      <c r="AV70" s="311">
        <v>203097.09999999998</v>
      </c>
      <c r="AW70" s="311">
        <v>355954.28000000009</v>
      </c>
      <c r="AX70" s="311">
        <v>0</v>
      </c>
      <c r="AY70" s="311">
        <v>1332579.48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432.40000000000009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1030654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1300</v>
      </c>
      <c r="BY70" s="311">
        <v>31784.400000000001</v>
      </c>
      <c r="BZ70" s="311">
        <v>0</v>
      </c>
      <c r="CA70" s="311">
        <v>0</v>
      </c>
      <c r="CB70" s="311">
        <v>0</v>
      </c>
      <c r="CC70" s="311">
        <v>-144947.27000000008</v>
      </c>
      <c r="CD70" s="313">
        <v>0</v>
      </c>
      <c r="CE70" s="195">
        <f t="shared" si="0"/>
        <v>3225276.9599999995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30812938.359999999</v>
      </c>
      <c r="D71" s="195">
        <f t="shared" ref="D71:AI71" si="6">SUM(D61:D69)-D70</f>
        <v>16323394.75</v>
      </c>
      <c r="E71" s="195">
        <f t="shared" si="6"/>
        <v>19013658.540000003</v>
      </c>
      <c r="F71" s="195">
        <f t="shared" si="6"/>
        <v>5667396.2399999993</v>
      </c>
      <c r="G71" s="195">
        <f t="shared" si="6"/>
        <v>7330817.25</v>
      </c>
      <c r="H71" s="195">
        <f t="shared" si="6"/>
        <v>252574.44000000003</v>
      </c>
      <c r="I71" s="195">
        <f t="shared" si="6"/>
        <v>0</v>
      </c>
      <c r="J71" s="195">
        <f t="shared" si="6"/>
        <v>0</v>
      </c>
      <c r="K71" s="195">
        <f t="shared" si="6"/>
        <v>0</v>
      </c>
      <c r="L71" s="195">
        <f t="shared" si="6"/>
        <v>0</v>
      </c>
      <c r="M71" s="195">
        <f t="shared" si="6"/>
        <v>0</v>
      </c>
      <c r="N71" s="195">
        <f t="shared" si="6"/>
        <v>0</v>
      </c>
      <c r="O71" s="195">
        <f t="shared" si="6"/>
        <v>8241023.9299999997</v>
      </c>
      <c r="P71" s="195">
        <f t="shared" si="6"/>
        <v>29873333.369999994</v>
      </c>
      <c r="Q71" s="195">
        <f t="shared" si="6"/>
        <v>0</v>
      </c>
      <c r="R71" s="195">
        <f t="shared" si="6"/>
        <v>7386175.2200000007</v>
      </c>
      <c r="S71" s="195">
        <f t="shared" si="6"/>
        <v>2105645.2099999995</v>
      </c>
      <c r="T71" s="195">
        <f t="shared" si="6"/>
        <v>996252.72000000009</v>
      </c>
      <c r="U71" s="195">
        <f t="shared" si="6"/>
        <v>8944688.3000000007</v>
      </c>
      <c r="V71" s="195">
        <f t="shared" si="6"/>
        <v>7405.68</v>
      </c>
      <c r="W71" s="195">
        <f t="shared" si="6"/>
        <v>1185944.3</v>
      </c>
      <c r="X71" s="195">
        <f t="shared" si="6"/>
        <v>2023619.77</v>
      </c>
      <c r="Y71" s="195">
        <f t="shared" si="6"/>
        <v>7565413.9300000006</v>
      </c>
      <c r="Z71" s="195">
        <f t="shared" si="6"/>
        <v>2854287.18</v>
      </c>
      <c r="AA71" s="195">
        <f t="shared" si="6"/>
        <v>1050717.6400000001</v>
      </c>
      <c r="AB71" s="195">
        <f t="shared" si="6"/>
        <v>22955595.199999999</v>
      </c>
      <c r="AC71" s="195">
        <f t="shared" si="6"/>
        <v>3827387.8400000003</v>
      </c>
      <c r="AD71" s="195">
        <f t="shared" si="6"/>
        <v>2110324.6199999996</v>
      </c>
      <c r="AE71" s="195">
        <f t="shared" si="6"/>
        <v>3704061.3100000005</v>
      </c>
      <c r="AF71" s="195">
        <f t="shared" si="6"/>
        <v>0</v>
      </c>
      <c r="AG71" s="195">
        <f t="shared" si="6"/>
        <v>21515074.580000002</v>
      </c>
      <c r="AH71" s="195">
        <f t="shared" si="6"/>
        <v>18803.080000000002</v>
      </c>
      <c r="AI71" s="195">
        <f t="shared" si="6"/>
        <v>0</v>
      </c>
      <c r="AJ71" s="195">
        <f t="shared" ref="AJ71:BO71" si="7">SUM(AJ61:AJ69)-AJ70</f>
        <v>14945742.889999999</v>
      </c>
      <c r="AK71" s="195">
        <f t="shared" si="7"/>
        <v>1932027.2500000002</v>
      </c>
      <c r="AL71" s="195">
        <f t="shared" si="7"/>
        <v>0</v>
      </c>
      <c r="AM71" s="195">
        <f t="shared" si="7"/>
        <v>187769.36</v>
      </c>
      <c r="AN71" s="195">
        <f t="shared" si="7"/>
        <v>0</v>
      </c>
      <c r="AO71" s="195">
        <f t="shared" si="7"/>
        <v>0</v>
      </c>
      <c r="AP71" s="195">
        <f t="shared" si="7"/>
        <v>19435406.959999997</v>
      </c>
      <c r="AQ71" s="195">
        <f t="shared" si="7"/>
        <v>0</v>
      </c>
      <c r="AR71" s="195">
        <f t="shared" si="7"/>
        <v>0</v>
      </c>
      <c r="AS71" s="195">
        <f t="shared" si="7"/>
        <v>0</v>
      </c>
      <c r="AT71" s="195">
        <f t="shared" si="7"/>
        <v>0</v>
      </c>
      <c r="AU71" s="195">
        <f t="shared" si="7"/>
        <v>0</v>
      </c>
      <c r="AV71" s="195">
        <f t="shared" si="7"/>
        <v>17685520.719999999</v>
      </c>
      <c r="AW71" s="195">
        <f t="shared" si="7"/>
        <v>4433291.68</v>
      </c>
      <c r="AX71" s="195">
        <f t="shared" si="7"/>
        <v>0</v>
      </c>
      <c r="AY71" s="195">
        <f t="shared" si="7"/>
        <v>4834269.4399999995</v>
      </c>
      <c r="AZ71" s="195">
        <f t="shared" si="7"/>
        <v>0</v>
      </c>
      <c r="BA71" s="195">
        <f t="shared" si="7"/>
        <v>140400.72999999998</v>
      </c>
      <c r="BB71" s="195">
        <f t="shared" si="7"/>
        <v>1868372.51</v>
      </c>
      <c r="BC71" s="195">
        <f t="shared" si="7"/>
        <v>895213.66999999993</v>
      </c>
      <c r="BD71" s="195">
        <f t="shared" si="7"/>
        <v>1661082.5599999998</v>
      </c>
      <c r="BE71" s="195">
        <f t="shared" si="7"/>
        <v>9187177.9199999999</v>
      </c>
      <c r="BF71" s="195">
        <f t="shared" si="7"/>
        <v>0</v>
      </c>
      <c r="BG71" s="195">
        <f t="shared" si="7"/>
        <v>0</v>
      </c>
      <c r="BH71" s="195">
        <f t="shared" si="7"/>
        <v>0</v>
      </c>
      <c r="BI71" s="195">
        <f t="shared" si="7"/>
        <v>0</v>
      </c>
      <c r="BJ71" s="195">
        <f t="shared" si="7"/>
        <v>0</v>
      </c>
      <c r="BK71" s="195">
        <f t="shared" si="7"/>
        <v>0</v>
      </c>
      <c r="BL71" s="195">
        <f t="shared" si="7"/>
        <v>1704027.35</v>
      </c>
      <c r="BM71" s="195">
        <f t="shared" si="7"/>
        <v>0</v>
      </c>
      <c r="BN71" s="195">
        <f t="shared" si="7"/>
        <v>3377128.04</v>
      </c>
      <c r="BO71" s="195">
        <f t="shared" si="7"/>
        <v>0</v>
      </c>
      <c r="BP71" s="195">
        <f t="shared" ref="BP71:CC71" si="8">SUM(BP61:BP69)-BP70</f>
        <v>0</v>
      </c>
      <c r="BQ71" s="195">
        <f t="shared" si="8"/>
        <v>0</v>
      </c>
      <c r="BR71" s="195">
        <f t="shared" si="8"/>
        <v>0</v>
      </c>
      <c r="BS71" s="195">
        <f t="shared" si="8"/>
        <v>0</v>
      </c>
      <c r="BT71" s="195">
        <f t="shared" si="8"/>
        <v>0</v>
      </c>
      <c r="BU71" s="195">
        <f t="shared" si="8"/>
        <v>0</v>
      </c>
      <c r="BV71" s="195">
        <f t="shared" si="8"/>
        <v>0</v>
      </c>
      <c r="BW71" s="195">
        <f t="shared" si="8"/>
        <v>1027739.54</v>
      </c>
      <c r="BX71" s="195">
        <f t="shared" si="8"/>
        <v>2738777.7799999993</v>
      </c>
      <c r="BY71" s="195">
        <f t="shared" si="8"/>
        <v>3575269.86</v>
      </c>
      <c r="BZ71" s="195">
        <f t="shared" si="8"/>
        <v>1398698.99</v>
      </c>
      <c r="CA71" s="195">
        <f t="shared" si="8"/>
        <v>0</v>
      </c>
      <c r="CB71" s="195">
        <f t="shared" si="8"/>
        <v>0</v>
      </c>
      <c r="CC71" s="195">
        <f t="shared" si="8"/>
        <v>127631956.87</v>
      </c>
      <c r="CD71" s="245">
        <f>CD69-CD70</f>
        <v>20340549.700000003</v>
      </c>
      <c r="CE71" s="195">
        <f>SUM(CE61:CE69)-CE70</f>
        <v>444766957.27999997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314">
        <v>128194601.03</v>
      </c>
      <c r="D73" s="314">
        <v>51647801.379999995</v>
      </c>
      <c r="E73" s="314">
        <v>64815150.709999993</v>
      </c>
      <c r="F73" s="314">
        <v>18036502</v>
      </c>
      <c r="G73" s="314">
        <v>37009151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4">
        <v>22686355</v>
      </c>
      <c r="P73" s="314">
        <v>163494402</v>
      </c>
      <c r="Q73" s="314">
        <v>0</v>
      </c>
      <c r="R73" s="314">
        <v>37029591</v>
      </c>
      <c r="S73" s="314">
        <v>0</v>
      </c>
      <c r="T73" s="314">
        <v>4207199</v>
      </c>
      <c r="U73" s="314">
        <v>71217346.100000009</v>
      </c>
      <c r="V73" s="314">
        <v>2929159.9999999995</v>
      </c>
      <c r="W73" s="314">
        <v>15422874.299999999</v>
      </c>
      <c r="X73" s="314">
        <v>54355750.54999999</v>
      </c>
      <c r="Y73" s="314">
        <v>54937039.75</v>
      </c>
      <c r="Z73" s="314">
        <v>9705510.7000000011</v>
      </c>
      <c r="AA73" s="314">
        <v>6253210</v>
      </c>
      <c r="AB73" s="314">
        <v>82377637.729999974</v>
      </c>
      <c r="AC73" s="314">
        <v>54126182</v>
      </c>
      <c r="AD73" s="314">
        <v>3830342</v>
      </c>
      <c r="AE73" s="314">
        <v>14731072</v>
      </c>
      <c r="AF73" s="314">
        <v>0</v>
      </c>
      <c r="AG73" s="314">
        <v>139110965.00999999</v>
      </c>
      <c r="AH73" s="314">
        <v>46324</v>
      </c>
      <c r="AI73" s="314">
        <v>0</v>
      </c>
      <c r="AJ73" s="314">
        <v>1415292.0000000002</v>
      </c>
      <c r="AK73" s="314">
        <v>7716.07</v>
      </c>
      <c r="AL73" s="314">
        <v>0</v>
      </c>
      <c r="AM73" s="314">
        <v>0</v>
      </c>
      <c r="AN73" s="314">
        <v>0</v>
      </c>
      <c r="AO73" s="314">
        <v>0</v>
      </c>
      <c r="AP73" s="314">
        <v>0</v>
      </c>
      <c r="AQ73" s="314">
        <v>0</v>
      </c>
      <c r="AR73" s="314">
        <v>0</v>
      </c>
      <c r="AS73" s="314">
        <v>0</v>
      </c>
      <c r="AT73" s="314">
        <v>0</v>
      </c>
      <c r="AU73" s="314">
        <v>0</v>
      </c>
      <c r="AV73" s="315">
        <v>31408323.940000001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9">SUM(C73:CD73)</f>
        <v>1068995499.2700001</v>
      </c>
      <c r="CF73" s="252"/>
    </row>
    <row r="74" spans="1:84" ht="12.65" customHeight="1" x14ac:dyDescent="0.3">
      <c r="A74" s="171" t="s">
        <v>246</v>
      </c>
      <c r="B74" s="175"/>
      <c r="C74" s="314">
        <v>1808274</v>
      </c>
      <c r="D74" s="314">
        <v>7680179.1200000001</v>
      </c>
      <c r="E74" s="314">
        <v>4532531.38</v>
      </c>
      <c r="F74" s="314">
        <v>391579.00000000006</v>
      </c>
      <c r="G74" s="314">
        <v>0</v>
      </c>
      <c r="H74" s="314">
        <v>318111.00000000006</v>
      </c>
      <c r="I74" s="314">
        <v>0</v>
      </c>
      <c r="J74" s="314">
        <v>0</v>
      </c>
      <c r="K74" s="314">
        <v>0</v>
      </c>
      <c r="L74" s="314">
        <v>0</v>
      </c>
      <c r="M74" s="314">
        <v>0</v>
      </c>
      <c r="N74" s="314">
        <v>0</v>
      </c>
      <c r="O74" s="314">
        <v>6740576.7500000009</v>
      </c>
      <c r="P74" s="314">
        <v>170046815.99999997</v>
      </c>
      <c r="Q74" s="314">
        <v>0</v>
      </c>
      <c r="R74" s="314">
        <v>47041499</v>
      </c>
      <c r="S74" s="314">
        <v>0</v>
      </c>
      <c r="T74" s="314">
        <v>63540</v>
      </c>
      <c r="U74" s="314">
        <v>37605076.890000001</v>
      </c>
      <c r="V74" s="314">
        <v>4161839</v>
      </c>
      <c r="W74" s="314">
        <v>20392240.549999997</v>
      </c>
      <c r="X74" s="314">
        <v>87544503.449999988</v>
      </c>
      <c r="Y74" s="314">
        <v>45871423.700000003</v>
      </c>
      <c r="Z74" s="314">
        <v>9819002.7999999989</v>
      </c>
      <c r="AA74" s="314">
        <v>9049140</v>
      </c>
      <c r="AB74" s="314">
        <v>33459173.370000001</v>
      </c>
      <c r="AC74" s="314">
        <v>3061771</v>
      </c>
      <c r="AD74" s="314">
        <v>89754</v>
      </c>
      <c r="AE74" s="314">
        <v>780615.87999999989</v>
      </c>
      <c r="AF74" s="314">
        <v>0</v>
      </c>
      <c r="AG74" s="314">
        <v>260792404.39000002</v>
      </c>
      <c r="AH74" s="314">
        <v>448</v>
      </c>
      <c r="AI74" s="314">
        <v>0</v>
      </c>
      <c r="AJ74" s="314">
        <v>31563055.75</v>
      </c>
      <c r="AK74" s="314">
        <v>8333336.9000000013</v>
      </c>
      <c r="AL74" s="314">
        <v>0</v>
      </c>
      <c r="AM74" s="314">
        <v>0</v>
      </c>
      <c r="AN74" s="314">
        <v>0</v>
      </c>
      <c r="AO74" s="314">
        <v>0</v>
      </c>
      <c r="AP74" s="314">
        <v>36878295.369999997</v>
      </c>
      <c r="AQ74" s="314">
        <v>0</v>
      </c>
      <c r="AR74" s="314">
        <v>0</v>
      </c>
      <c r="AS74" s="314">
        <v>0</v>
      </c>
      <c r="AT74" s="314">
        <v>0</v>
      </c>
      <c r="AU74" s="314">
        <v>0</v>
      </c>
      <c r="AV74" s="316">
        <v>35834126.93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9"/>
        <v>863859314.2299999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10">SUM(C73:C74)</f>
        <v>130002875.03</v>
      </c>
      <c r="D75" s="195">
        <f t="shared" si="10"/>
        <v>59327980.499999993</v>
      </c>
      <c r="E75" s="195">
        <f t="shared" si="10"/>
        <v>69347682.089999989</v>
      </c>
      <c r="F75" s="195">
        <f t="shared" si="10"/>
        <v>18428081</v>
      </c>
      <c r="G75" s="195">
        <f t="shared" si="10"/>
        <v>37009151</v>
      </c>
      <c r="H75" s="195">
        <f t="shared" si="10"/>
        <v>318111.00000000006</v>
      </c>
      <c r="I75" s="195">
        <f t="shared" si="10"/>
        <v>0</v>
      </c>
      <c r="J75" s="195">
        <f t="shared" si="10"/>
        <v>0</v>
      </c>
      <c r="K75" s="195">
        <f t="shared" si="10"/>
        <v>0</v>
      </c>
      <c r="L75" s="195">
        <f t="shared" si="10"/>
        <v>0</v>
      </c>
      <c r="M75" s="195">
        <f t="shared" si="10"/>
        <v>0</v>
      </c>
      <c r="N75" s="195">
        <f t="shared" si="10"/>
        <v>0</v>
      </c>
      <c r="O75" s="195">
        <f t="shared" si="10"/>
        <v>29426931.75</v>
      </c>
      <c r="P75" s="195">
        <f t="shared" si="10"/>
        <v>333541218</v>
      </c>
      <c r="Q75" s="195">
        <f t="shared" si="10"/>
        <v>0</v>
      </c>
      <c r="R75" s="195">
        <f t="shared" si="10"/>
        <v>84071090</v>
      </c>
      <c r="S75" s="195">
        <f t="shared" si="10"/>
        <v>0</v>
      </c>
      <c r="T75" s="195">
        <f t="shared" si="10"/>
        <v>4270739</v>
      </c>
      <c r="U75" s="195">
        <f t="shared" si="10"/>
        <v>108822422.99000001</v>
      </c>
      <c r="V75" s="195">
        <f t="shared" si="10"/>
        <v>7090999</v>
      </c>
      <c r="W75" s="195">
        <f t="shared" si="10"/>
        <v>35815114.849999994</v>
      </c>
      <c r="X75" s="195">
        <f t="shared" si="10"/>
        <v>141900253.99999997</v>
      </c>
      <c r="Y75" s="195">
        <f t="shared" si="10"/>
        <v>100808463.45</v>
      </c>
      <c r="Z75" s="195">
        <f t="shared" si="10"/>
        <v>19524513.5</v>
      </c>
      <c r="AA75" s="195">
        <f t="shared" si="10"/>
        <v>15302350</v>
      </c>
      <c r="AB75" s="195">
        <f t="shared" si="10"/>
        <v>115836811.09999998</v>
      </c>
      <c r="AC75" s="195">
        <f t="shared" si="10"/>
        <v>57187953</v>
      </c>
      <c r="AD75" s="195">
        <f t="shared" si="10"/>
        <v>3920096</v>
      </c>
      <c r="AE75" s="195">
        <f t="shared" si="10"/>
        <v>15511687.879999999</v>
      </c>
      <c r="AF75" s="195">
        <f t="shared" si="10"/>
        <v>0</v>
      </c>
      <c r="AG75" s="195">
        <f t="shared" si="10"/>
        <v>399903369.39999998</v>
      </c>
      <c r="AH75" s="195">
        <f t="shared" si="10"/>
        <v>46772</v>
      </c>
      <c r="AI75" s="195">
        <f t="shared" si="10"/>
        <v>0</v>
      </c>
      <c r="AJ75" s="195">
        <f t="shared" si="10"/>
        <v>32978347.75</v>
      </c>
      <c r="AK75" s="195">
        <f t="shared" si="10"/>
        <v>8341052.9700000016</v>
      </c>
      <c r="AL75" s="195">
        <f t="shared" si="10"/>
        <v>0</v>
      </c>
      <c r="AM75" s="195">
        <f t="shared" si="10"/>
        <v>0</v>
      </c>
      <c r="AN75" s="195">
        <f t="shared" si="10"/>
        <v>0</v>
      </c>
      <c r="AO75" s="195">
        <f t="shared" si="10"/>
        <v>0</v>
      </c>
      <c r="AP75" s="195">
        <f t="shared" si="10"/>
        <v>36878295.369999997</v>
      </c>
      <c r="AQ75" s="195">
        <f t="shared" si="10"/>
        <v>0</v>
      </c>
      <c r="AR75" s="195">
        <f t="shared" si="10"/>
        <v>0</v>
      </c>
      <c r="AS75" s="195">
        <f t="shared" si="10"/>
        <v>0</v>
      </c>
      <c r="AT75" s="195">
        <f t="shared" si="10"/>
        <v>0</v>
      </c>
      <c r="AU75" s="195">
        <f t="shared" si="10"/>
        <v>0</v>
      </c>
      <c r="AV75" s="195">
        <f t="shared" si="10"/>
        <v>67242450.870000005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9"/>
        <v>1932854813.5</v>
      </c>
      <c r="CF75" s="252"/>
    </row>
    <row r="76" spans="1:84" ht="12.65" customHeight="1" x14ac:dyDescent="0.3">
      <c r="A76" s="171" t="s">
        <v>248</v>
      </c>
      <c r="B76" s="175"/>
      <c r="C76" s="317">
        <v>43782.979999999996</v>
      </c>
      <c r="D76" s="317">
        <v>36404.69</v>
      </c>
      <c r="E76" s="290">
        <v>34734.25</v>
      </c>
      <c r="F76" s="290">
        <v>19167.78</v>
      </c>
      <c r="G76" s="317">
        <v>25606.73</v>
      </c>
      <c r="H76" s="317">
        <v>0</v>
      </c>
      <c r="I76" s="290">
        <v>0</v>
      </c>
      <c r="J76" s="290">
        <v>0</v>
      </c>
      <c r="K76" s="290">
        <v>0</v>
      </c>
      <c r="L76" s="290">
        <v>0</v>
      </c>
      <c r="M76" s="290">
        <v>0</v>
      </c>
      <c r="N76" s="290">
        <v>0</v>
      </c>
      <c r="O76" s="290">
        <v>17352.46</v>
      </c>
      <c r="P76" s="290">
        <v>36003.29</v>
      </c>
      <c r="Q76" s="290">
        <v>0</v>
      </c>
      <c r="R76" s="290">
        <v>14000.38</v>
      </c>
      <c r="S76" s="290">
        <v>5920.79</v>
      </c>
      <c r="T76" s="290">
        <v>179.15</v>
      </c>
      <c r="U76" s="290">
        <v>6229.58</v>
      </c>
      <c r="V76" s="290">
        <v>188.63</v>
      </c>
      <c r="W76" s="290">
        <v>10916.86</v>
      </c>
      <c r="X76" s="290">
        <v>1888.12</v>
      </c>
      <c r="Y76" s="290">
        <v>10440.51</v>
      </c>
      <c r="Z76" s="290">
        <v>0</v>
      </c>
      <c r="AA76" s="290">
        <v>4001.48</v>
      </c>
      <c r="AB76" s="290">
        <v>10026.59</v>
      </c>
      <c r="AC76" s="290">
        <v>0</v>
      </c>
      <c r="AD76" s="290">
        <v>4579.7599999999993</v>
      </c>
      <c r="AE76" s="290">
        <v>7010.07</v>
      </c>
      <c r="AF76" s="290">
        <v>0</v>
      </c>
      <c r="AG76" s="290">
        <v>30827.970000000005</v>
      </c>
      <c r="AH76" s="290">
        <v>0</v>
      </c>
      <c r="AI76" s="290">
        <v>0</v>
      </c>
      <c r="AJ76" s="290">
        <v>25502.949999999997</v>
      </c>
      <c r="AK76" s="290">
        <v>5521.16</v>
      </c>
      <c r="AL76" s="290">
        <v>856.95999999999992</v>
      </c>
      <c r="AM76" s="290">
        <v>508.09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  <c r="AT76" s="290">
        <v>0</v>
      </c>
      <c r="AU76" s="290">
        <v>0</v>
      </c>
      <c r="AV76" s="290">
        <v>20351.27</v>
      </c>
      <c r="AW76" s="290">
        <v>0</v>
      </c>
      <c r="AX76" s="290">
        <v>0</v>
      </c>
      <c r="AY76" s="290">
        <v>14179.26</v>
      </c>
      <c r="AZ76" s="290">
        <v>0</v>
      </c>
      <c r="BA76" s="290">
        <v>2561.4499999999998</v>
      </c>
      <c r="BB76" s="290">
        <v>559.83999999999992</v>
      </c>
      <c r="BC76" s="290">
        <v>746.01</v>
      </c>
      <c r="BD76" s="290">
        <v>10401.75</v>
      </c>
      <c r="BE76" s="290">
        <v>169568.78999999998</v>
      </c>
      <c r="BF76" s="290">
        <v>5984.8799999999992</v>
      </c>
      <c r="BG76" s="290">
        <v>239.5</v>
      </c>
      <c r="BH76" s="290">
        <v>0</v>
      </c>
      <c r="BI76" s="290">
        <v>0</v>
      </c>
      <c r="BJ76" s="290">
        <v>0</v>
      </c>
      <c r="BK76" s="290">
        <v>0</v>
      </c>
      <c r="BL76" s="290">
        <v>4449.7299999999996</v>
      </c>
      <c r="BM76" s="290">
        <v>0</v>
      </c>
      <c r="BN76" s="290">
        <v>11048.640000000001</v>
      </c>
      <c r="BO76" s="290">
        <v>0</v>
      </c>
      <c r="BP76" s="290">
        <v>0</v>
      </c>
      <c r="BQ76" s="290">
        <v>0</v>
      </c>
      <c r="BR76" s="290">
        <v>0</v>
      </c>
      <c r="BS76" s="290">
        <v>0</v>
      </c>
      <c r="BT76" s="290">
        <v>0</v>
      </c>
      <c r="BU76" s="290">
        <v>0</v>
      </c>
      <c r="BV76" s="290">
        <v>0</v>
      </c>
      <c r="BW76" s="290">
        <v>1920.45</v>
      </c>
      <c r="BX76" s="290">
        <v>621.27</v>
      </c>
      <c r="BY76" s="290">
        <v>2284.1999999999998</v>
      </c>
      <c r="BZ76" s="290">
        <v>201.35</v>
      </c>
      <c r="CA76" s="290"/>
      <c r="CB76" s="290"/>
      <c r="CC76" s="290">
        <v>65269.7</v>
      </c>
      <c r="CD76" s="249" t="s">
        <v>221</v>
      </c>
      <c r="CE76" s="195">
        <f t="shared" si="9"/>
        <v>662039.31999999995</v>
      </c>
      <c r="CF76" s="195">
        <f>BE59-CE76</f>
        <v>-0.31999999994877726</v>
      </c>
    </row>
    <row r="77" spans="1:84" ht="12.65" customHeight="1" x14ac:dyDescent="0.3">
      <c r="A77" s="171" t="s">
        <v>249</v>
      </c>
      <c r="B77" s="175"/>
      <c r="C77" s="317">
        <v>67773.976738909623</v>
      </c>
      <c r="D77" s="317">
        <v>75103.609429145727</v>
      </c>
      <c r="E77" s="317">
        <v>67536.694505481966</v>
      </c>
      <c r="F77" s="317">
        <v>12018.223190942897</v>
      </c>
      <c r="G77" s="317">
        <v>35353.572121176512</v>
      </c>
      <c r="H77" s="317"/>
      <c r="I77" s="317">
        <v>0</v>
      </c>
      <c r="J77" s="317">
        <v>0</v>
      </c>
      <c r="K77" s="317">
        <v>0</v>
      </c>
      <c r="L77" s="317">
        <v>0</v>
      </c>
      <c r="M77" s="317">
        <v>0</v>
      </c>
      <c r="N77" s="317">
        <v>0</v>
      </c>
      <c r="O77" s="317">
        <v>2298.8996092635753</v>
      </c>
      <c r="P77" s="317">
        <v>0</v>
      </c>
      <c r="Q77" s="317">
        <v>0</v>
      </c>
      <c r="R77" s="317">
        <v>207.55934568260648</v>
      </c>
      <c r="S77" s="317">
        <v>0</v>
      </c>
      <c r="T77" s="317">
        <v>0</v>
      </c>
      <c r="U77" s="317">
        <v>0</v>
      </c>
      <c r="V77" s="317">
        <v>0</v>
      </c>
      <c r="W77" s="317">
        <v>0</v>
      </c>
      <c r="X77" s="317">
        <v>0</v>
      </c>
      <c r="Y77" s="317">
        <v>279.02537531417522</v>
      </c>
      <c r="Z77" s="317">
        <v>0</v>
      </c>
      <c r="AA77" s="317">
        <v>0</v>
      </c>
      <c r="AB77" s="317">
        <v>0</v>
      </c>
      <c r="AC77" s="317">
        <v>0</v>
      </c>
      <c r="AD77" s="317">
        <v>3.9920724088626938</v>
      </c>
      <c r="AE77" s="317">
        <v>0</v>
      </c>
      <c r="AF77" s="317">
        <v>0</v>
      </c>
      <c r="AG77" s="317">
        <v>8760.5974659418389</v>
      </c>
      <c r="AH77" s="317">
        <v>0</v>
      </c>
      <c r="AI77" s="317">
        <v>0</v>
      </c>
      <c r="AJ77" s="317">
        <v>0</v>
      </c>
      <c r="AK77" s="317">
        <v>0</v>
      </c>
      <c r="AL77" s="317">
        <v>0</v>
      </c>
      <c r="AM77" s="317">
        <v>0</v>
      </c>
      <c r="AN77" s="317">
        <v>0</v>
      </c>
      <c r="AO77" s="317">
        <v>0</v>
      </c>
      <c r="AP77" s="317">
        <v>0</v>
      </c>
      <c r="AQ77" s="317">
        <v>0</v>
      </c>
      <c r="AR77" s="317">
        <v>0</v>
      </c>
      <c r="AS77" s="317">
        <v>0</v>
      </c>
      <c r="AT77" s="317">
        <v>0</v>
      </c>
      <c r="AU77" s="317">
        <v>0</v>
      </c>
      <c r="AV77" s="317">
        <v>755.18937621955831</v>
      </c>
      <c r="AW77" s="318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 t="shared" si="9"/>
        <v>270091.33923048741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317">
        <v>14365.348048324533</v>
      </c>
      <c r="D78" s="317">
        <v>4261.8878607441384</v>
      </c>
      <c r="E78" s="317">
        <v>58065.591257783009</v>
      </c>
      <c r="F78" s="317">
        <v>9352.5665752892855</v>
      </c>
      <c r="G78" s="317">
        <v>0</v>
      </c>
      <c r="H78" s="317">
        <v>0</v>
      </c>
      <c r="I78" s="317">
        <v>0</v>
      </c>
      <c r="J78" s="317">
        <v>0</v>
      </c>
      <c r="K78" s="317">
        <v>0</v>
      </c>
      <c r="L78" s="317">
        <v>0</v>
      </c>
      <c r="M78" s="317">
        <v>0</v>
      </c>
      <c r="N78" s="317">
        <v>0</v>
      </c>
      <c r="O78" s="317">
        <v>0</v>
      </c>
      <c r="P78" s="317">
        <v>17376.292848182624</v>
      </c>
      <c r="Q78" s="317">
        <v>0</v>
      </c>
      <c r="R78" s="317">
        <v>2662.0816592420451</v>
      </c>
      <c r="S78" s="317">
        <v>0</v>
      </c>
      <c r="T78" s="317">
        <v>0</v>
      </c>
      <c r="U78" s="317">
        <v>0</v>
      </c>
      <c r="V78" s="317">
        <v>0</v>
      </c>
      <c r="W78" s="317">
        <v>0</v>
      </c>
      <c r="X78" s="317">
        <v>0</v>
      </c>
      <c r="Y78" s="317">
        <v>4728.8988087100315</v>
      </c>
      <c r="Z78" s="317">
        <v>0</v>
      </c>
      <c r="AA78" s="317">
        <v>0</v>
      </c>
      <c r="AB78" s="317">
        <v>0</v>
      </c>
      <c r="AC78" s="317">
        <v>0</v>
      </c>
      <c r="AD78" s="317">
        <v>951.44392411227534</v>
      </c>
      <c r="AE78" s="317">
        <v>13293.687050723112</v>
      </c>
      <c r="AF78" s="317">
        <v>0</v>
      </c>
      <c r="AG78" s="317">
        <v>16664.47737678673</v>
      </c>
      <c r="AH78" s="317">
        <v>0</v>
      </c>
      <c r="AI78" s="317">
        <v>0</v>
      </c>
      <c r="AJ78" s="317">
        <v>0</v>
      </c>
      <c r="AK78" s="317">
        <v>0</v>
      </c>
      <c r="AL78" s="317">
        <v>0</v>
      </c>
      <c r="AM78" s="317">
        <v>0</v>
      </c>
      <c r="AN78" s="317">
        <v>0</v>
      </c>
      <c r="AO78" s="317">
        <v>0</v>
      </c>
      <c r="AP78" s="317">
        <v>0</v>
      </c>
      <c r="AQ78" s="317">
        <v>0</v>
      </c>
      <c r="AR78" s="317">
        <v>0</v>
      </c>
      <c r="AS78" s="317">
        <v>0</v>
      </c>
      <c r="AT78" s="317">
        <v>0</v>
      </c>
      <c r="AU78" s="317">
        <v>0</v>
      </c>
      <c r="AV78" s="317">
        <v>0</v>
      </c>
      <c r="AW78" s="318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9"/>
        <v>141722.27540989779</v>
      </c>
      <c r="CF78" s="195"/>
    </row>
    <row r="79" spans="1:84" ht="12.65" customHeight="1" x14ac:dyDescent="0.3">
      <c r="A79" s="171" t="s">
        <v>251</v>
      </c>
      <c r="B79" s="175"/>
      <c r="C79" s="319">
        <v>220605.13816009267</v>
      </c>
      <c r="D79" s="319">
        <v>143967.68109408391</v>
      </c>
      <c r="E79" s="317">
        <v>506677.45063078718</v>
      </c>
      <c r="F79" s="317">
        <v>87866.253744100439</v>
      </c>
      <c r="G79" s="317">
        <v>93759.597002210678</v>
      </c>
      <c r="H79" s="317">
        <v>0</v>
      </c>
      <c r="I79" s="317">
        <v>0</v>
      </c>
      <c r="J79" s="317">
        <v>0</v>
      </c>
      <c r="K79" s="317">
        <v>0</v>
      </c>
      <c r="L79" s="317">
        <v>0</v>
      </c>
      <c r="M79" s="317">
        <v>0</v>
      </c>
      <c r="N79" s="317">
        <v>0</v>
      </c>
      <c r="O79" s="317">
        <v>115783.64463474907</v>
      </c>
      <c r="P79" s="317">
        <v>167973.79225011563</v>
      </c>
      <c r="Q79" s="317">
        <v>0</v>
      </c>
      <c r="R79" s="317">
        <v>67034.21780717533</v>
      </c>
      <c r="S79" s="317">
        <v>0</v>
      </c>
      <c r="T79" s="317">
        <v>0</v>
      </c>
      <c r="U79" s="317">
        <v>0</v>
      </c>
      <c r="V79" s="317">
        <v>0</v>
      </c>
      <c r="W79" s="317">
        <v>0</v>
      </c>
      <c r="X79" s="317">
        <v>12937.482554771816</v>
      </c>
      <c r="Y79" s="317">
        <v>59681.638545390051</v>
      </c>
      <c r="Z79" s="317">
        <v>0</v>
      </c>
      <c r="AA79" s="317">
        <v>19479.528058332478</v>
      </c>
      <c r="AB79" s="317">
        <v>10506.947470871983</v>
      </c>
      <c r="AC79" s="317">
        <v>0</v>
      </c>
      <c r="AD79" s="317">
        <v>0</v>
      </c>
      <c r="AE79" s="317">
        <v>12187.367828198998</v>
      </c>
      <c r="AF79" s="317">
        <v>0</v>
      </c>
      <c r="AG79" s="317">
        <v>452701.63318889547</v>
      </c>
      <c r="AH79" s="317">
        <v>0</v>
      </c>
      <c r="AI79" s="317"/>
      <c r="AJ79" s="317">
        <v>129340.56780679231</v>
      </c>
      <c r="AK79" s="317">
        <v>130.51968699866617</v>
      </c>
      <c r="AL79" s="317">
        <v>0</v>
      </c>
      <c r="AM79" s="317">
        <v>0</v>
      </c>
      <c r="AN79" s="317">
        <v>0</v>
      </c>
      <c r="AO79" s="317">
        <v>0</v>
      </c>
      <c r="AP79" s="317">
        <v>0</v>
      </c>
      <c r="AQ79" s="317">
        <v>0</v>
      </c>
      <c r="AR79" s="317">
        <v>0</v>
      </c>
      <c r="AS79" s="317">
        <v>0</v>
      </c>
      <c r="AT79" s="317">
        <v>0</v>
      </c>
      <c r="AU79" s="317">
        <v>0</v>
      </c>
      <c r="AV79" s="317">
        <v>0</v>
      </c>
      <c r="AW79" s="318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9"/>
        <v>2100633.4604635662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320">
        <v>143.77502806249657</v>
      </c>
      <c r="D80" s="320">
        <v>73.614162318683</v>
      </c>
      <c r="E80" s="320">
        <v>84.627866426763319</v>
      </c>
      <c r="F80" s="320">
        <v>24.68989177743974</v>
      </c>
      <c r="G80" s="320">
        <v>32.008003420272878</v>
      </c>
      <c r="H80" s="320">
        <v>0</v>
      </c>
      <c r="I80" s="320">
        <v>0</v>
      </c>
      <c r="J80" s="320">
        <v>0</v>
      </c>
      <c r="K80" s="320">
        <v>0</v>
      </c>
      <c r="L80" s="320">
        <v>0</v>
      </c>
      <c r="M80" s="320">
        <v>0</v>
      </c>
      <c r="N80" s="320">
        <v>0</v>
      </c>
      <c r="O80" s="320">
        <v>28.927528763160606</v>
      </c>
      <c r="P80" s="320">
        <v>28.48662944815252</v>
      </c>
      <c r="Q80" s="320">
        <v>0</v>
      </c>
      <c r="R80" s="320">
        <v>26.072799311496883</v>
      </c>
      <c r="S80" s="320">
        <v>0</v>
      </c>
      <c r="T80" s="320">
        <v>4.1099157528616548</v>
      </c>
      <c r="U80" s="320">
        <v>0</v>
      </c>
      <c r="V80" s="320">
        <v>0</v>
      </c>
      <c r="W80" s="320">
        <v>0</v>
      </c>
      <c r="X80" s="320">
        <v>0</v>
      </c>
      <c r="Y80" s="320">
        <v>3.1655917803882754</v>
      </c>
      <c r="Z80" s="320">
        <v>0.95673219164976275</v>
      </c>
      <c r="AA80" s="320">
        <v>0</v>
      </c>
      <c r="AB80" s="320">
        <v>0</v>
      </c>
      <c r="AC80" s="320">
        <v>0</v>
      </c>
      <c r="AD80" s="320">
        <v>0</v>
      </c>
      <c r="AE80" s="320">
        <v>0</v>
      </c>
      <c r="AF80" s="320">
        <v>0</v>
      </c>
      <c r="AG80" s="320">
        <v>87.816121905778616</v>
      </c>
      <c r="AH80" s="320">
        <v>0</v>
      </c>
      <c r="AI80" s="320">
        <v>0</v>
      </c>
      <c r="AJ80" s="320">
        <v>10.47288219034618</v>
      </c>
      <c r="AK80" s="320">
        <v>0</v>
      </c>
      <c r="AL80" s="320">
        <v>0</v>
      </c>
      <c r="AM80" s="320">
        <v>0</v>
      </c>
      <c r="AN80" s="320">
        <v>0</v>
      </c>
      <c r="AO80" s="320">
        <v>0</v>
      </c>
      <c r="AP80" s="320">
        <v>8.2218356153120791</v>
      </c>
      <c r="AQ80" s="320">
        <v>0</v>
      </c>
      <c r="AR80" s="320">
        <v>0</v>
      </c>
      <c r="AS80" s="320">
        <v>0</v>
      </c>
      <c r="AT80" s="320">
        <v>0</v>
      </c>
      <c r="AU80" s="320">
        <v>0</v>
      </c>
      <c r="AV80" s="321">
        <v>31.523699310750185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9"/>
        <v>588.46868827555227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322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322" t="s">
        <v>1276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323" t="s">
        <v>1277</v>
      </c>
      <c r="D92" s="256"/>
      <c r="E92" s="175"/>
    </row>
    <row r="93" spans="1:5" ht="12.65" customHeight="1" thickBot="1" x14ac:dyDescent="0.35">
      <c r="A93" s="173" t="s">
        <v>264</v>
      </c>
      <c r="B93" s="172" t="s">
        <v>256</v>
      </c>
      <c r="C93" s="324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18432</v>
      </c>
      <c r="D111" s="174">
        <v>93915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2141</v>
      </c>
      <c r="D114" s="174">
        <v>3352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338">
        <v>70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338">
        <v>95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338">
        <v>49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338">
        <v>32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38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338">
        <v>47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273">
        <f>SUM(C116:C126)</f>
        <v>331</v>
      </c>
    </row>
    <row r="128" spans="1:5" ht="12.65" customHeight="1" x14ac:dyDescent="0.3">
      <c r="A128" s="173" t="s">
        <v>292</v>
      </c>
      <c r="B128" s="172" t="s">
        <v>256</v>
      </c>
      <c r="C128" s="339">
        <v>351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8563.9030183077684</v>
      </c>
      <c r="C138" s="189">
        <v>3905.2857001484413</v>
      </c>
      <c r="D138" s="174">
        <v>5962.8112815437908</v>
      </c>
      <c r="E138" s="175">
        <f>SUM(B138:D138)</f>
        <v>18432</v>
      </c>
    </row>
    <row r="139" spans="1:6" ht="12.65" customHeight="1" x14ac:dyDescent="0.3">
      <c r="A139" s="173" t="s">
        <v>215</v>
      </c>
      <c r="B139" s="174">
        <v>52096.706649308828</v>
      </c>
      <c r="C139" s="189">
        <v>19602.995816232225</v>
      </c>
      <c r="D139" s="174">
        <v>22215.297534458939</v>
      </c>
      <c r="E139" s="175">
        <f>SUM(B139:D139)</f>
        <v>93914.999999999985</v>
      </c>
    </row>
    <row r="140" spans="1:6" ht="12.65" customHeight="1" x14ac:dyDescent="0.3">
      <c r="A140" s="173" t="s">
        <v>298</v>
      </c>
      <c r="B140" s="174">
        <v>22166.044676139169</v>
      </c>
      <c r="C140" s="174">
        <v>15246.39153928208</v>
      </c>
      <c r="D140" s="174">
        <v>31697.56378457875</v>
      </c>
      <c r="E140" s="175">
        <f>SUM(B140:D140)</f>
        <v>69110</v>
      </c>
    </row>
    <row r="141" spans="1:6" ht="12.65" customHeight="1" x14ac:dyDescent="0.3">
      <c r="A141" s="173" t="s">
        <v>245</v>
      </c>
      <c r="B141" s="174">
        <v>595639361.26999974</v>
      </c>
      <c r="C141" s="189">
        <v>188805824.65000001</v>
      </c>
      <c r="D141" s="174">
        <v>284550313.35000014</v>
      </c>
      <c r="E141" s="175">
        <f>SUM(B141:D141)</f>
        <v>1068995499.2699999</v>
      </c>
      <c r="F141" s="199"/>
    </row>
    <row r="142" spans="1:6" ht="12.65" customHeight="1" x14ac:dyDescent="0.3">
      <c r="A142" s="173" t="s">
        <v>246</v>
      </c>
      <c r="B142" s="174">
        <v>277070527</v>
      </c>
      <c r="C142" s="189">
        <v>190574434</v>
      </c>
      <c r="D142" s="174">
        <v>396214354</v>
      </c>
      <c r="E142" s="175">
        <f>SUM(B142:D142)</f>
        <v>863859315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325">
        <v>10990253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325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325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325">
        <v>20143997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325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325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325">
        <v>9034453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325">
        <v>49196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40217899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326">
        <v>4909084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326">
        <v>726087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5635171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327">
        <v>3430815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327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3430815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328">
        <v>161195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328">
        <v>4994885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328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5156080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32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329">
        <v>11753655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11753655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330">
        <v>11675478.200000001</v>
      </c>
      <c r="C195" s="330">
        <v>51256</v>
      </c>
      <c r="D195" s="330">
        <v>0</v>
      </c>
      <c r="E195" s="175">
        <f t="shared" ref="E195:E203" si="11">SUM(B195:C195)-D195</f>
        <v>11726734.200000001</v>
      </c>
    </row>
    <row r="196" spans="1:8" ht="12.65" customHeight="1" x14ac:dyDescent="0.3">
      <c r="A196" s="173" t="s">
        <v>333</v>
      </c>
      <c r="B196" s="330">
        <v>4061035</v>
      </c>
      <c r="C196" s="330">
        <v>0</v>
      </c>
      <c r="D196" s="330">
        <v>14441</v>
      </c>
      <c r="E196" s="175">
        <f t="shared" si="11"/>
        <v>4046594</v>
      </c>
    </row>
    <row r="197" spans="1:8" ht="12.65" customHeight="1" x14ac:dyDescent="0.3">
      <c r="A197" s="173" t="s">
        <v>334</v>
      </c>
      <c r="B197" s="330">
        <v>541962487.15999997</v>
      </c>
      <c r="C197" s="330">
        <v>36797668</v>
      </c>
      <c r="D197" s="330"/>
      <c r="E197" s="175">
        <f t="shared" si="11"/>
        <v>578760155.15999997</v>
      </c>
    </row>
    <row r="198" spans="1:8" ht="12.65" customHeight="1" x14ac:dyDescent="0.3">
      <c r="A198" s="173" t="s">
        <v>335</v>
      </c>
      <c r="B198" s="330">
        <v>0</v>
      </c>
      <c r="C198" s="330"/>
      <c r="D198" s="330"/>
      <c r="E198" s="175">
        <f t="shared" si="11"/>
        <v>0</v>
      </c>
    </row>
    <row r="199" spans="1:8" ht="12.65" customHeight="1" x14ac:dyDescent="0.3">
      <c r="A199" s="173" t="s">
        <v>336</v>
      </c>
      <c r="B199" s="330">
        <v>9672597.0099999998</v>
      </c>
      <c r="C199" s="330">
        <v>312411</v>
      </c>
      <c r="D199" s="330">
        <v>0</v>
      </c>
      <c r="E199" s="175">
        <f t="shared" si="11"/>
        <v>9985008.0099999998</v>
      </c>
    </row>
    <row r="200" spans="1:8" ht="12.65" customHeight="1" x14ac:dyDescent="0.3">
      <c r="A200" s="173" t="s">
        <v>337</v>
      </c>
      <c r="B200" s="330">
        <v>87517088.579999998</v>
      </c>
      <c r="C200" s="330">
        <v>2756711</v>
      </c>
      <c r="D200" s="330">
        <v>0</v>
      </c>
      <c r="E200" s="175">
        <f t="shared" si="11"/>
        <v>90273799.579999998</v>
      </c>
    </row>
    <row r="201" spans="1:8" ht="12.65" customHeight="1" x14ac:dyDescent="0.3">
      <c r="A201" s="173" t="s">
        <v>338</v>
      </c>
      <c r="B201" s="330">
        <v>729391.62999999989</v>
      </c>
      <c r="C201" s="330"/>
      <c r="D201" s="330"/>
      <c r="E201" s="175">
        <f t="shared" si="11"/>
        <v>729391.62999999989</v>
      </c>
    </row>
    <row r="202" spans="1:8" ht="12.65" customHeight="1" x14ac:dyDescent="0.3">
      <c r="A202" s="173" t="s">
        <v>339</v>
      </c>
      <c r="B202" s="330">
        <v>10762867.440000001</v>
      </c>
      <c r="C202" s="330">
        <v>0</v>
      </c>
      <c r="D202" s="330">
        <v>662080</v>
      </c>
      <c r="E202" s="175">
        <f t="shared" si="11"/>
        <v>10100787.440000001</v>
      </c>
    </row>
    <row r="203" spans="1:8" ht="12.65" customHeight="1" x14ac:dyDescent="0.3">
      <c r="A203" s="173" t="s">
        <v>340</v>
      </c>
      <c r="B203" s="330">
        <v>0</v>
      </c>
      <c r="C203" s="330"/>
      <c r="D203" s="330"/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666380945.0200001</v>
      </c>
      <c r="C204" s="191">
        <f>SUM(C195:C203)</f>
        <v>39918046</v>
      </c>
      <c r="D204" s="175">
        <f>SUM(D195:D203)</f>
        <v>676521</v>
      </c>
      <c r="E204" s="175">
        <f>SUM(E195:E203)</f>
        <v>705622470.0200001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331">
        <v>3513122.8099999996</v>
      </c>
      <c r="C209" s="331">
        <v>120158.89</v>
      </c>
      <c r="D209" s="331">
        <v>14441.19</v>
      </c>
      <c r="E209" s="175">
        <f t="shared" ref="E209:E216" si="12">SUM(B209:C209)-D209</f>
        <v>3618840.51</v>
      </c>
      <c r="H209" s="259"/>
    </row>
    <row r="210" spans="1:8" ht="12.65" customHeight="1" x14ac:dyDescent="0.3">
      <c r="A210" s="173" t="s">
        <v>334</v>
      </c>
      <c r="B210" s="331">
        <v>172708302.48000002</v>
      </c>
      <c r="C210" s="331">
        <v>15720093.810000001</v>
      </c>
      <c r="D210" s="331">
        <v>1094881.8200000501</v>
      </c>
      <c r="E210" s="175">
        <f t="shared" si="12"/>
        <v>187333514.46999997</v>
      </c>
      <c r="H210" s="259"/>
    </row>
    <row r="211" spans="1:8" ht="12.65" customHeight="1" x14ac:dyDescent="0.3">
      <c r="A211" s="173" t="s">
        <v>335</v>
      </c>
      <c r="B211" s="331">
        <v>0</v>
      </c>
      <c r="C211" s="331">
        <v>0</v>
      </c>
      <c r="D211" s="331"/>
      <c r="E211" s="175">
        <f t="shared" si="12"/>
        <v>0</v>
      </c>
      <c r="H211" s="259"/>
    </row>
    <row r="212" spans="1:8" ht="12.65" customHeight="1" x14ac:dyDescent="0.3">
      <c r="A212" s="173" t="s">
        <v>336</v>
      </c>
      <c r="B212" s="331">
        <v>8667731.5700000022</v>
      </c>
      <c r="C212" s="331">
        <v>235403.07</v>
      </c>
      <c r="D212" s="331">
        <v>0</v>
      </c>
      <c r="E212" s="175">
        <f t="shared" si="12"/>
        <v>8903134.6400000025</v>
      </c>
      <c r="H212" s="259"/>
    </row>
    <row r="213" spans="1:8" ht="12.65" customHeight="1" x14ac:dyDescent="0.3">
      <c r="A213" s="173" t="s">
        <v>337</v>
      </c>
      <c r="B213" s="331">
        <v>67871681.260000005</v>
      </c>
      <c r="C213" s="331">
        <v>4191014.7099999976</v>
      </c>
      <c r="D213" s="331">
        <v>299647.18</v>
      </c>
      <c r="E213" s="175">
        <f t="shared" si="12"/>
        <v>71763048.789999992</v>
      </c>
      <c r="H213" s="259"/>
    </row>
    <row r="214" spans="1:8" ht="12.65" customHeight="1" x14ac:dyDescent="0.3">
      <c r="A214" s="173" t="s">
        <v>338</v>
      </c>
      <c r="B214" s="331">
        <v>721822.60000000021</v>
      </c>
      <c r="C214" s="331">
        <v>2454.83</v>
      </c>
      <c r="D214" s="331"/>
      <c r="E214" s="175">
        <f t="shared" si="12"/>
        <v>724277.43000000017</v>
      </c>
      <c r="H214" s="259"/>
    </row>
    <row r="215" spans="1:8" ht="12.65" customHeight="1" x14ac:dyDescent="0.3">
      <c r="A215" s="173" t="s">
        <v>339</v>
      </c>
      <c r="B215" s="331">
        <v>7771977.1799999988</v>
      </c>
      <c r="C215" s="331">
        <v>679053.69</v>
      </c>
      <c r="D215" s="331">
        <v>662080</v>
      </c>
      <c r="E215" s="175">
        <f t="shared" si="12"/>
        <v>7788950.8699999992</v>
      </c>
      <c r="H215" s="259"/>
    </row>
    <row r="216" spans="1:8" ht="12.65" customHeight="1" x14ac:dyDescent="0.3">
      <c r="A216" s="173" t="s">
        <v>340</v>
      </c>
      <c r="B216" s="331">
        <v>0</v>
      </c>
      <c r="C216" s="331"/>
      <c r="D216" s="331"/>
      <c r="E216" s="175">
        <f t="shared" si="12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261254637.90000001</v>
      </c>
      <c r="C217" s="191">
        <f>SUM(C208:C216)</f>
        <v>20948179</v>
      </c>
      <c r="D217" s="175">
        <f>SUM(D208:D216)</f>
        <v>2071050.19000005</v>
      </c>
      <c r="E217" s="175">
        <f>SUM(E208:E216)</f>
        <v>280131766.70999998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431" t="s">
        <v>1255</v>
      </c>
      <c r="C220" s="431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11122099.579999998</v>
      </c>
      <c r="D221" s="172">
        <f>C221</f>
        <v>11122099.579999998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714455976.90898681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299725322.82283646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25028022.936826512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39080399.578233019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286574044.16311765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1364863766.4100003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16524147.048681974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26391898.301318023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42916045.349999994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14736837.890000001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14736837.890000001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1433638749.2300003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332">
        <v>293258021.14999998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332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332">
        <v>66196976.2700001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332">
        <v>5236465.1099999323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332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332">
        <v>187124.8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332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332">
        <v>5630121.04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332">
        <v>50331.910000000098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332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360086110.06000012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333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333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332">
        <v>0</v>
      </c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332">
        <v>11726734.449999999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332">
        <v>4046593.8099999996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332">
        <v>578760155.31000006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332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332">
        <v>9985007.7999999989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332">
        <v>91003191.530000001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332">
        <v>10100787.25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332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705622470.14999998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332">
        <v>280131766.70999998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425490703.44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333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333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333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333">
        <v>7184238.0199999996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7184238.0199999996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792761051.5200001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332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332">
        <v>234791.75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332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332">
        <v>4322516.24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332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332">
        <v>833426.23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332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332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332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332">
        <v>59849.78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5450584.0000000009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333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333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333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333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333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333">
        <v>67582.559999999998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333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67582.559999999998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59849.78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7732.7799999999988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332">
        <v>787302734.74000001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792761051.51999998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792761051.5200001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1068995499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863859314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1932854813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11122100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1364863766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42916045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14736838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1433638749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499216064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3225277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3225277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502441341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174834389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40217899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10236234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56701951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2923969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99420159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20948179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5635171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3430815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5156080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11753655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16733734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447992235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54449106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54449106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54449106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Good Samaritan Hospital   H-0     FYE 12/31/2018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18432</v>
      </c>
      <c r="C414" s="194">
        <f>E138</f>
        <v>18432</v>
      </c>
      <c r="D414" s="179"/>
    </row>
    <row r="415" spans="1:5" ht="12.65" customHeight="1" x14ac:dyDescent="0.3">
      <c r="A415" s="179" t="s">
        <v>464</v>
      </c>
      <c r="B415" s="179">
        <f>D111</f>
        <v>93915</v>
      </c>
      <c r="C415" s="179">
        <f>E139</f>
        <v>93914.999999999985</v>
      </c>
      <c r="D415" s="194">
        <f>SUM(C59:H59)+N59</f>
        <v>90381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2141</v>
      </c>
    </row>
    <row r="424" spans="1:7" ht="12.65" customHeight="1" x14ac:dyDescent="0.3">
      <c r="A424" s="179" t="s">
        <v>1244</v>
      </c>
      <c r="B424" s="179">
        <f>D114</f>
        <v>3352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174834389</v>
      </c>
      <c r="C427" s="179">
        <f t="shared" ref="C427:C434" si="14">CE61</f>
        <v>174834389.19</v>
      </c>
      <c r="D427" s="179"/>
    </row>
    <row r="428" spans="1:7" ht="12.65" customHeight="1" x14ac:dyDescent="0.3">
      <c r="A428" s="179" t="s">
        <v>3</v>
      </c>
      <c r="B428" s="179">
        <f t="shared" si="13"/>
        <v>40217899</v>
      </c>
      <c r="C428" s="179">
        <f t="shared" si="14"/>
        <v>40217899</v>
      </c>
      <c r="D428" s="179">
        <f>D173</f>
        <v>40217899</v>
      </c>
    </row>
    <row r="429" spans="1:7" ht="12.65" customHeight="1" x14ac:dyDescent="0.3">
      <c r="A429" s="179" t="s">
        <v>236</v>
      </c>
      <c r="B429" s="179">
        <f t="shared" si="13"/>
        <v>10236234</v>
      </c>
      <c r="C429" s="179">
        <f t="shared" si="14"/>
        <v>10236233.619999999</v>
      </c>
      <c r="D429" s="179"/>
    </row>
    <row r="430" spans="1:7" ht="12.65" customHeight="1" x14ac:dyDescent="0.3">
      <c r="A430" s="179" t="s">
        <v>237</v>
      </c>
      <c r="B430" s="179">
        <f t="shared" si="13"/>
        <v>56701951</v>
      </c>
      <c r="C430" s="179">
        <f t="shared" si="14"/>
        <v>56701951.079999991</v>
      </c>
      <c r="D430" s="179"/>
    </row>
    <row r="431" spans="1:7" ht="12.65" customHeight="1" x14ac:dyDescent="0.3">
      <c r="A431" s="179" t="s">
        <v>444</v>
      </c>
      <c r="B431" s="179">
        <f t="shared" si="13"/>
        <v>2923969</v>
      </c>
      <c r="C431" s="179">
        <f t="shared" si="14"/>
        <v>2923968.5</v>
      </c>
      <c r="D431" s="179"/>
    </row>
    <row r="432" spans="1:7" ht="12.65" customHeight="1" x14ac:dyDescent="0.3">
      <c r="A432" s="179" t="s">
        <v>445</v>
      </c>
      <c r="B432" s="179">
        <f t="shared" si="13"/>
        <v>99420159</v>
      </c>
      <c r="C432" s="179">
        <f t="shared" si="14"/>
        <v>99420159.409999996</v>
      </c>
      <c r="D432" s="179"/>
    </row>
    <row r="433" spans="1:7" ht="12.65" customHeight="1" x14ac:dyDescent="0.3">
      <c r="A433" s="179" t="s">
        <v>6</v>
      </c>
      <c r="B433" s="179">
        <f t="shared" si="13"/>
        <v>20948179</v>
      </c>
      <c r="C433" s="179">
        <f t="shared" si="14"/>
        <v>20948179</v>
      </c>
      <c r="D433" s="179">
        <f>C217</f>
        <v>20948179</v>
      </c>
    </row>
    <row r="434" spans="1:7" ht="12.65" customHeight="1" x14ac:dyDescent="0.3">
      <c r="A434" s="179" t="s">
        <v>474</v>
      </c>
      <c r="B434" s="179">
        <f t="shared" si="13"/>
        <v>5635171</v>
      </c>
      <c r="C434" s="179">
        <f t="shared" si="14"/>
        <v>5635171.0500000007</v>
      </c>
      <c r="D434" s="179">
        <f>D177</f>
        <v>5635171</v>
      </c>
    </row>
    <row r="435" spans="1:7" ht="12.65" customHeight="1" x14ac:dyDescent="0.3">
      <c r="A435" s="179" t="s">
        <v>447</v>
      </c>
      <c r="B435" s="179">
        <f t="shared" si="13"/>
        <v>3430815</v>
      </c>
      <c r="C435" s="179"/>
      <c r="D435" s="179">
        <f>D181</f>
        <v>3430815</v>
      </c>
    </row>
    <row r="436" spans="1:7" ht="12.65" customHeight="1" x14ac:dyDescent="0.3">
      <c r="A436" s="179" t="s">
        <v>475</v>
      </c>
      <c r="B436" s="179">
        <f t="shared" si="13"/>
        <v>5156080</v>
      </c>
      <c r="C436" s="179"/>
      <c r="D436" s="179">
        <f>D186</f>
        <v>5156080</v>
      </c>
    </row>
    <row r="437" spans="1:7" ht="12.65" customHeight="1" x14ac:dyDescent="0.3">
      <c r="A437" s="194" t="s">
        <v>449</v>
      </c>
      <c r="B437" s="194">
        <f t="shared" si="13"/>
        <v>11753655</v>
      </c>
      <c r="C437" s="194"/>
      <c r="D437" s="194">
        <f>D190</f>
        <v>11753655</v>
      </c>
    </row>
    <row r="438" spans="1:7" ht="12.65" customHeight="1" x14ac:dyDescent="0.3">
      <c r="A438" s="194" t="s">
        <v>476</v>
      </c>
      <c r="B438" s="194">
        <f>C386+C387+C388</f>
        <v>20340550</v>
      </c>
      <c r="C438" s="194">
        <f>CD69</f>
        <v>20340549.700000003</v>
      </c>
      <c r="D438" s="194">
        <f>D181+D186+D190</f>
        <v>20340550</v>
      </c>
    </row>
    <row r="439" spans="1:7" ht="12.65" customHeight="1" x14ac:dyDescent="0.3">
      <c r="A439" s="179" t="s">
        <v>451</v>
      </c>
      <c r="B439" s="194">
        <f>C389</f>
        <v>16733734</v>
      </c>
      <c r="C439" s="194">
        <f>SUM(C69:CC69)</f>
        <v>16733733.690000001</v>
      </c>
      <c r="D439" s="179"/>
    </row>
    <row r="440" spans="1:7" ht="12.65" customHeight="1" x14ac:dyDescent="0.3">
      <c r="A440" s="179" t="s">
        <v>477</v>
      </c>
      <c r="B440" s="194">
        <f>B438+B439</f>
        <v>37074284</v>
      </c>
      <c r="C440" s="194">
        <f>CE69</f>
        <v>37074283.390000001</v>
      </c>
      <c r="D440" s="179"/>
    </row>
    <row r="441" spans="1:7" ht="12.65" customHeight="1" x14ac:dyDescent="0.3">
      <c r="A441" s="179" t="s">
        <v>478</v>
      </c>
      <c r="B441" s="179">
        <f>D390</f>
        <v>447992235</v>
      </c>
      <c r="C441" s="179">
        <f>SUM(C427:C437)+C440</f>
        <v>447992234.23999995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11122099.579999998</v>
      </c>
      <c r="C444" s="179">
        <f>C363</f>
        <v>11122100</v>
      </c>
      <c r="D444" s="179"/>
    </row>
    <row r="445" spans="1:7" ht="12.65" customHeight="1" x14ac:dyDescent="0.3">
      <c r="A445" s="179" t="s">
        <v>343</v>
      </c>
      <c r="B445" s="179">
        <f>D229</f>
        <v>1364863766.4100003</v>
      </c>
      <c r="C445" s="179">
        <f>C364</f>
        <v>1364863766</v>
      </c>
      <c r="D445" s="179"/>
    </row>
    <row r="446" spans="1:7" ht="12.65" customHeight="1" x14ac:dyDescent="0.3">
      <c r="A446" s="179" t="s">
        <v>351</v>
      </c>
      <c r="B446" s="179">
        <f>D236</f>
        <v>42916045.349999994</v>
      </c>
      <c r="C446" s="179">
        <f>C365</f>
        <v>42916045</v>
      </c>
      <c r="D446" s="179"/>
    </row>
    <row r="447" spans="1:7" ht="12.65" customHeight="1" x14ac:dyDescent="0.3">
      <c r="A447" s="179" t="s">
        <v>356</v>
      </c>
      <c r="B447" s="179">
        <f>D240</f>
        <v>14736837.890000001</v>
      </c>
      <c r="C447" s="179">
        <f>C366</f>
        <v>14736838</v>
      </c>
      <c r="D447" s="179"/>
    </row>
    <row r="448" spans="1:7" ht="12.65" customHeight="1" x14ac:dyDescent="0.3">
      <c r="A448" s="179" t="s">
        <v>358</v>
      </c>
      <c r="B448" s="179">
        <f>D242</f>
        <v>1433638749.2300003</v>
      </c>
      <c r="C448" s="179">
        <f>D367</f>
        <v>1433638749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16524147.048681974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26391898.301318023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3225277</v>
      </c>
      <c r="C458" s="194">
        <f>CE70</f>
        <v>3225276.9599999995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1068995499</v>
      </c>
      <c r="C463" s="194">
        <f>CE73</f>
        <v>1068995499.2700001</v>
      </c>
      <c r="D463" s="194">
        <f>E141+E147+E153</f>
        <v>1068995499.2699999</v>
      </c>
    </row>
    <row r="464" spans="1:7" ht="12.65" customHeight="1" x14ac:dyDescent="0.3">
      <c r="A464" s="179" t="s">
        <v>246</v>
      </c>
      <c r="B464" s="194">
        <f>C360</f>
        <v>863859314</v>
      </c>
      <c r="C464" s="194">
        <f>CE74</f>
        <v>863859314.2299999</v>
      </c>
      <c r="D464" s="194">
        <f>E142+E148+E154</f>
        <v>863859315</v>
      </c>
    </row>
    <row r="465" spans="1:7" ht="12.65" customHeight="1" x14ac:dyDescent="0.3">
      <c r="A465" s="179" t="s">
        <v>247</v>
      </c>
      <c r="B465" s="194">
        <f>D361</f>
        <v>1932854813</v>
      </c>
      <c r="C465" s="194">
        <f>CE75</f>
        <v>1932854813.5</v>
      </c>
      <c r="D465" s="194">
        <f>D463+D464</f>
        <v>1932854814.27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11726734.449999999</v>
      </c>
      <c r="C468" s="179">
        <f>E195</f>
        <v>11726734.200000001</v>
      </c>
      <c r="D468" s="179"/>
    </row>
    <row r="469" spans="1:7" ht="12.65" customHeight="1" x14ac:dyDescent="0.3">
      <c r="A469" s="179" t="s">
        <v>333</v>
      </c>
      <c r="B469" s="179">
        <f t="shared" si="15"/>
        <v>4046593.8099999996</v>
      </c>
      <c r="C469" s="179">
        <f>E196</f>
        <v>4046594</v>
      </c>
      <c r="D469" s="179"/>
    </row>
    <row r="470" spans="1:7" ht="12.65" customHeight="1" x14ac:dyDescent="0.3">
      <c r="A470" s="179" t="s">
        <v>334</v>
      </c>
      <c r="B470" s="179">
        <f t="shared" si="15"/>
        <v>578760155.31000006</v>
      </c>
      <c r="C470" s="179">
        <f>E197</f>
        <v>578760155.15999997</v>
      </c>
      <c r="D470" s="179"/>
    </row>
    <row r="471" spans="1:7" ht="12.65" customHeight="1" x14ac:dyDescent="0.3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5"/>
        <v>9985007.7999999989</v>
      </c>
      <c r="C472" s="179">
        <f>E199</f>
        <v>9985008.0099999998</v>
      </c>
      <c r="D472" s="179"/>
    </row>
    <row r="473" spans="1:7" ht="12.65" customHeight="1" x14ac:dyDescent="0.3">
      <c r="A473" s="179" t="s">
        <v>495</v>
      </c>
      <c r="B473" s="179">
        <f t="shared" si="15"/>
        <v>91003191.530000001</v>
      </c>
      <c r="C473" s="179">
        <f>SUM(E200:E201)</f>
        <v>91003191.209999993</v>
      </c>
      <c r="D473" s="179"/>
    </row>
    <row r="474" spans="1:7" ht="12.65" customHeight="1" x14ac:dyDescent="0.3">
      <c r="A474" s="179" t="s">
        <v>339</v>
      </c>
      <c r="B474" s="179">
        <f t="shared" si="15"/>
        <v>10100787.25</v>
      </c>
      <c r="C474" s="179">
        <f>E202</f>
        <v>10100787.440000001</v>
      </c>
      <c r="D474" s="179"/>
    </row>
    <row r="475" spans="1:7" ht="12.65" customHeight="1" x14ac:dyDescent="0.3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705622470.14999998</v>
      </c>
      <c r="C476" s="179">
        <f>E204</f>
        <v>705622470.0200001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280131766.70999998</v>
      </c>
      <c r="C478" s="179">
        <f>E217</f>
        <v>280131766.70999998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792761051.5200001</v>
      </c>
    </row>
    <row r="482" spans="1:12" ht="12.65" customHeight="1" x14ac:dyDescent="0.3">
      <c r="A482" s="180" t="s">
        <v>499</v>
      </c>
      <c r="C482" s="180">
        <f>D339</f>
        <v>792761051.51999998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081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28480631.370000005</v>
      </c>
      <c r="C496" s="240">
        <f>C71</f>
        <v>30812938.359999999</v>
      </c>
      <c r="D496" s="240">
        <v>26829</v>
      </c>
      <c r="E496" s="180">
        <f>C59</f>
        <v>30021</v>
      </c>
      <c r="F496" s="263">
        <f t="shared" ref="F496:G511" si="16">IF(B496=0,"",IF(D496=0,"",B496/D496))</f>
        <v>1061.5614212233033</v>
      </c>
      <c r="G496" s="264">
        <f t="shared" si="16"/>
        <v>1026.3794796975451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15599938.100000005</v>
      </c>
      <c r="C497" s="240">
        <f>D71</f>
        <v>16323394.75</v>
      </c>
      <c r="D497" s="240">
        <v>16130</v>
      </c>
      <c r="E497" s="180">
        <f>D59</f>
        <v>18054</v>
      </c>
      <c r="F497" s="263">
        <f t="shared" si="16"/>
        <v>967.13813391196561</v>
      </c>
      <c r="G497" s="263">
        <f t="shared" si="16"/>
        <v>904.14283538274071</v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17172533.219999995</v>
      </c>
      <c r="C498" s="240">
        <f>E71</f>
        <v>19013658.540000003</v>
      </c>
      <c r="D498" s="240">
        <v>22079</v>
      </c>
      <c r="E498" s="180">
        <f>E59</f>
        <v>26800</v>
      </c>
      <c r="F498" s="263">
        <f t="shared" si="16"/>
        <v>777.77676615788732</v>
      </c>
      <c r="G498" s="263">
        <f t="shared" si="16"/>
        <v>709.46487089552249</v>
      </c>
      <c r="H498" s="265" t="str">
        <f t="shared" si="17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4853838.0900000008</v>
      </c>
      <c r="C499" s="240">
        <f>F71</f>
        <v>5667396.2399999993</v>
      </c>
      <c r="D499" s="240">
        <v>4599</v>
      </c>
      <c r="E499" s="180">
        <f>F59</f>
        <v>4504</v>
      </c>
      <c r="F499" s="263">
        <f t="shared" si="16"/>
        <v>1055.4116307893021</v>
      </c>
      <c r="G499" s="263">
        <f t="shared" si="16"/>
        <v>1258.3028952042628</v>
      </c>
      <c r="H499" s="265" t="str">
        <f t="shared" si="17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7469005.8600000003</v>
      </c>
      <c r="C500" s="240">
        <f>G71</f>
        <v>7330817.25</v>
      </c>
      <c r="D500" s="240">
        <v>10601</v>
      </c>
      <c r="E500" s="180">
        <f>G59</f>
        <v>11002</v>
      </c>
      <c r="F500" s="263">
        <f t="shared" si="16"/>
        <v>704.55672672389403</v>
      </c>
      <c r="G500" s="263">
        <f t="shared" si="16"/>
        <v>666.31678331212504</v>
      </c>
      <c r="H500" s="265" t="str">
        <f t="shared" si="17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418035.39000000007</v>
      </c>
      <c r="C501" s="240">
        <f>H71</f>
        <v>252574.44000000003</v>
      </c>
      <c r="D501" s="240"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7212555.1200000001</v>
      </c>
      <c r="C508" s="240">
        <f>O71</f>
        <v>8241023.9299999997</v>
      </c>
      <c r="D508" s="240">
        <v>2294</v>
      </c>
      <c r="E508" s="180">
        <f>O59</f>
        <v>2621</v>
      </c>
      <c r="F508" s="263">
        <f t="shared" si="16"/>
        <v>3144.0955187445511</v>
      </c>
      <c r="G508" s="263">
        <f t="shared" si="16"/>
        <v>3144.2288935520792</v>
      </c>
      <c r="H508" s="265" t="str">
        <f t="shared" si="17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26900332.039999999</v>
      </c>
      <c r="C509" s="240">
        <f>P71</f>
        <v>29873333.369999994</v>
      </c>
      <c r="D509" s="240">
        <v>1512707</v>
      </c>
      <c r="E509" s="180">
        <f>P59</f>
        <v>1679890</v>
      </c>
      <c r="F509" s="263">
        <f t="shared" si="16"/>
        <v>17.782909737311982</v>
      </c>
      <c r="G509" s="263">
        <f t="shared" si="16"/>
        <v>17.782910410800703</v>
      </c>
      <c r="H509" s="265" t="str">
        <f t="shared" si="17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6939240.2600000007</v>
      </c>
      <c r="C511" s="240">
        <f>R71</f>
        <v>7386175.2200000007</v>
      </c>
      <c r="D511" s="240">
        <v>963692</v>
      </c>
      <c r="E511" s="180">
        <f>R59</f>
        <v>1025760</v>
      </c>
      <c r="F511" s="263">
        <f t="shared" si="16"/>
        <v>7.2006826454925443</v>
      </c>
      <c r="G511" s="263">
        <f t="shared" si="16"/>
        <v>7.2006855599750432</v>
      </c>
      <c r="H511" s="265" t="str">
        <f t="shared" si="17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2203250.36</v>
      </c>
      <c r="C512" s="240">
        <f>S71</f>
        <v>2105645.2099999995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755163.99999999988</v>
      </c>
      <c r="C513" s="240">
        <f>T71</f>
        <v>996252.72000000009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10704047.939999999</v>
      </c>
      <c r="C514" s="240">
        <f>U71</f>
        <v>8944688.3000000007</v>
      </c>
      <c r="D514" s="240">
        <v>662745</v>
      </c>
      <c r="E514" s="180">
        <f>U59</f>
        <v>553814</v>
      </c>
      <c r="F514" s="263">
        <f t="shared" si="18"/>
        <v>16.151080641875833</v>
      </c>
      <c r="G514" s="263">
        <f t="shared" si="18"/>
        <v>16.151069312079507</v>
      </c>
      <c r="H514" s="265" t="str">
        <f t="shared" si="17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24668</v>
      </c>
      <c r="C515" s="240">
        <f>V71</f>
        <v>7405.68</v>
      </c>
      <c r="D515" s="240">
        <v>16248</v>
      </c>
      <c r="E515" s="180">
        <f>V59</f>
        <v>4878</v>
      </c>
      <c r="F515" s="263">
        <f t="shared" si="18"/>
        <v>1.5182176267848351</v>
      </c>
      <c r="G515" s="263">
        <f t="shared" si="18"/>
        <v>1.5181795817958179</v>
      </c>
      <c r="H515" s="265" t="str">
        <f t="shared" si="17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1127062.43</v>
      </c>
      <c r="C516" s="240">
        <f>W71</f>
        <v>1185944.3</v>
      </c>
      <c r="D516" s="240">
        <v>49589</v>
      </c>
      <c r="E516" s="180">
        <f>W59</f>
        <v>52180</v>
      </c>
      <c r="F516" s="263">
        <f t="shared" si="18"/>
        <v>22.728073363044221</v>
      </c>
      <c r="G516" s="263">
        <f t="shared" si="18"/>
        <v>22.727947489459563</v>
      </c>
      <c r="H516" s="265" t="str">
        <f t="shared" si="17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1955190.82</v>
      </c>
      <c r="C517" s="240">
        <f>X71</f>
        <v>2023619.77</v>
      </c>
      <c r="D517" s="240">
        <v>2258</v>
      </c>
      <c r="E517" s="180">
        <f>X59</f>
        <v>2337</v>
      </c>
      <c r="F517" s="263">
        <f t="shared" si="18"/>
        <v>865.89496014171834</v>
      </c>
      <c r="G517" s="263">
        <f t="shared" si="18"/>
        <v>865.90490800171165</v>
      </c>
      <c r="H517" s="265" t="str">
        <f t="shared" si="17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10411665.769999998</v>
      </c>
      <c r="C518" s="240">
        <f>Y71</f>
        <v>7565413.9300000006</v>
      </c>
      <c r="D518" s="240">
        <v>214398</v>
      </c>
      <c r="E518" s="180">
        <f>Y59</f>
        <v>155788</v>
      </c>
      <c r="F518" s="263">
        <f t="shared" si="18"/>
        <v>48.562326934019893</v>
      </c>
      <c r="G518" s="263">
        <f t="shared" si="18"/>
        <v>48.562237977251144</v>
      </c>
      <c r="H518" s="265" t="str">
        <f t="shared" si="17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0</v>
      </c>
      <c r="C519" s="240">
        <f>Z71</f>
        <v>2854287.18</v>
      </c>
      <c r="D519" s="240"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976360.41</v>
      </c>
      <c r="C520" s="240">
        <f>AA71</f>
        <v>1050717.6400000001</v>
      </c>
      <c r="D520" s="240">
        <v>43336</v>
      </c>
      <c r="E520" s="180">
        <f>AA59</f>
        <v>46636</v>
      </c>
      <c r="F520" s="263">
        <f t="shared" si="18"/>
        <v>22.530007614916006</v>
      </c>
      <c r="G520" s="263">
        <f t="shared" si="18"/>
        <v>22.53018354918947</v>
      </c>
      <c r="H520" s="265" t="str">
        <f t="shared" si="17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19931944.610000003</v>
      </c>
      <c r="C521" s="240">
        <f>AB71</f>
        <v>22955595.199999999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0</v>
      </c>
      <c r="C522" s="240">
        <f>AC71</f>
        <v>3827387.8400000003</v>
      </c>
      <c r="D522" s="240">
        <v>0</v>
      </c>
      <c r="E522" s="180">
        <f>AC59</f>
        <v>0</v>
      </c>
      <c r="F522" s="263" t="str">
        <f t="shared" si="18"/>
        <v/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1585886.53</v>
      </c>
      <c r="C523" s="240">
        <f>AD71</f>
        <v>2110324.6199999996</v>
      </c>
      <c r="D523" s="240">
        <v>10830</v>
      </c>
      <c r="E523" s="180">
        <f>AD59</f>
        <v>14411</v>
      </c>
      <c r="F523" s="263">
        <f t="shared" si="18"/>
        <v>146.43458264081255</v>
      </c>
      <c r="G523" s="263">
        <f t="shared" si="18"/>
        <v>146.43845812226769</v>
      </c>
      <c r="H523" s="265" t="str">
        <f t="shared" si="17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4771034.669999999</v>
      </c>
      <c r="C524" s="240">
        <f>AE71</f>
        <v>3704061.3100000005</v>
      </c>
      <c r="D524" s="240">
        <v>155140</v>
      </c>
      <c r="E524" s="180">
        <f>AE59</f>
        <v>120445</v>
      </c>
      <c r="F524" s="263">
        <f t="shared" si="18"/>
        <v>30.753091852520299</v>
      </c>
      <c r="G524" s="263">
        <f t="shared" si="18"/>
        <v>30.753134708788249</v>
      </c>
      <c r="H524" s="265" t="str">
        <f t="shared" si="17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22802950.169999998</v>
      </c>
      <c r="C526" s="240">
        <f>AG71</f>
        <v>21515074.580000002</v>
      </c>
      <c r="D526" s="240">
        <v>82030</v>
      </c>
      <c r="E526" s="180">
        <f>AG59</f>
        <v>77397</v>
      </c>
      <c r="F526" s="263">
        <f t="shared" si="18"/>
        <v>277.98305705229791</v>
      </c>
      <c r="G526" s="263">
        <f t="shared" si="18"/>
        <v>277.98331434034912</v>
      </c>
      <c r="H526" s="265" t="str">
        <f t="shared" si="17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11115.43</v>
      </c>
      <c r="C527" s="240">
        <f>AH71</f>
        <v>18803.080000000002</v>
      </c>
      <c r="D527" s="240"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12208679.349999998</v>
      </c>
      <c r="C529" s="240">
        <f>AJ71</f>
        <v>14945742.889999999</v>
      </c>
      <c r="D529" s="240">
        <v>35334</v>
      </c>
      <c r="E529" s="180">
        <f>AJ59</f>
        <v>43256</v>
      </c>
      <c r="F529" s="263">
        <f t="shared" si="19"/>
        <v>345.52214156336669</v>
      </c>
      <c r="G529" s="263">
        <f t="shared" si="19"/>
        <v>345.51837641020899</v>
      </c>
      <c r="H529" s="265" t="str">
        <f t="shared" si="17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1643085.6500000004</v>
      </c>
      <c r="C530" s="240">
        <f>AK71</f>
        <v>1932027.2500000002</v>
      </c>
      <c r="D530" s="240">
        <v>55897</v>
      </c>
      <c r="E530" s="180">
        <f>AK59</f>
        <v>65727</v>
      </c>
      <c r="F530" s="263">
        <f t="shared" si="19"/>
        <v>29.394880762831644</v>
      </c>
      <c r="G530" s="263">
        <f t="shared" si="19"/>
        <v>29.394727433170541</v>
      </c>
      <c r="H530" s="265" t="str">
        <f t="shared" si="17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1087.1699999999998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182886.11</v>
      </c>
      <c r="C532" s="240">
        <f>AM71</f>
        <v>187769.36</v>
      </c>
      <c r="D532" s="240"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22581232.239999995</v>
      </c>
      <c r="C535" s="240">
        <f>AP71</f>
        <v>19435406.959999997</v>
      </c>
      <c r="D535" s="240">
        <v>81185</v>
      </c>
      <c r="E535" s="180">
        <f>AP59</f>
        <v>82895</v>
      </c>
      <c r="F535" s="263">
        <f t="shared" si="19"/>
        <v>278.14537463817203</v>
      </c>
      <c r="G535" s="263">
        <f t="shared" si="19"/>
        <v>234.45813330116408</v>
      </c>
      <c r="H535" s="265" t="str">
        <f t="shared" si="17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20795767.119999997</v>
      </c>
      <c r="C541" s="240">
        <f>AV71</f>
        <v>17685520.719999999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5432122.3000000007</v>
      </c>
      <c r="C542" s="240">
        <f>AW71</f>
        <v>4433291.68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4430104.5199999996</v>
      </c>
      <c r="C544" s="240">
        <f>AY71</f>
        <v>4834269.4399999995</v>
      </c>
      <c r="D544" s="240">
        <v>254495.94247158576</v>
      </c>
      <c r="E544" s="180">
        <f>AY59</f>
        <v>270091.33923048741</v>
      </c>
      <c r="F544" s="263">
        <f t="shared" ref="F544:G550" si="20">IF(B544=0,"",IF(D544=0,"",B544/D544))</f>
        <v>17.407367979922181</v>
      </c>
      <c r="G544" s="263">
        <f t="shared" si="20"/>
        <v>17.898646634776345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249288.78000000003</v>
      </c>
      <c r="C546" s="240">
        <f>BA71</f>
        <v>140400.72999999998</v>
      </c>
      <c r="D546" s="240"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1892719.76</v>
      </c>
      <c r="C547" s="240">
        <f>BB71</f>
        <v>1868372.51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748557.57000000007</v>
      </c>
      <c r="C548" s="240">
        <f>BC71</f>
        <v>895213.66999999993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1483209.5899999999</v>
      </c>
      <c r="C549" s="240">
        <f>BD71</f>
        <v>1661082.5599999998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7913337</v>
      </c>
      <c r="C550" s="240">
        <f>BE71</f>
        <v>9187177.9199999999</v>
      </c>
      <c r="D550" s="240">
        <v>662039</v>
      </c>
      <c r="E550" s="180">
        <f>BE59</f>
        <v>662039</v>
      </c>
      <c r="F550" s="263">
        <f t="shared" si="20"/>
        <v>11.952977090473523</v>
      </c>
      <c r="G550" s="263">
        <f t="shared" si="20"/>
        <v>13.877094733089743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2585912.9899999998</v>
      </c>
      <c r="C557" s="240">
        <f>BL71</f>
        <v>1704027.35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2672316.2199999988</v>
      </c>
      <c r="C559" s="240">
        <f>BN71</f>
        <v>3377128.04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1360807.58</v>
      </c>
      <c r="C568" s="240">
        <f>BW71</f>
        <v>1027739.54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2737231.5400000005</v>
      </c>
      <c r="C569" s="240">
        <f>BX71</f>
        <v>2738777.7799999993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1018703.6199999999</v>
      </c>
      <c r="C570" s="240">
        <f>BY71</f>
        <v>3575269.86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658732.01</v>
      </c>
      <c r="C571" s="240">
        <f>BZ71</f>
        <v>1398698.99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119411219.31999999</v>
      </c>
      <c r="C574" s="240">
        <f>CC71</f>
        <v>127631956.87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18974003</v>
      </c>
      <c r="C575" s="240">
        <f>CD71</f>
        <v>20340549.700000003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309167589.48201585</v>
      </c>
      <c r="F612" s="180">
        <f>CE64-(AX64+BD64+BE64+BG64+BJ64+BN64+BP64+BQ64+CB64+CC64+CD64)</f>
        <v>54634047.519999988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1669.933131963023</v>
      </c>
      <c r="I612" s="180">
        <f>CE78-(AX78+AY78+AZ78+BD78+BE78+BF78+BG78+BJ78+BN78+BO78+BP78+BQ78+BR78+CB78+CC78+CD78)</f>
        <v>141722.27540989779</v>
      </c>
      <c r="J612" s="180">
        <f>CE79-(AX79+AY79+AZ79+BA79+BD79+BE79+BF79+BG79+BJ79+BN79+BO79+BP79+BQ79+BR79+CB79+CC79+CD79)</f>
        <v>2100633.4604635662</v>
      </c>
      <c r="K612" s="180">
        <f>CE75-(AW75+AX75+AY75+AZ75+BA75+BB75+BC75+BD75+BE75+BF75+BG75+BH75+BI75+BJ75+BK75+BL75+BM75+BN75+BO75+BP75+BQ75+BR75+BS75+BT75+BU75+BV75+BW75+BX75+CB75+CC75+CD75)</f>
        <v>1932854813.5</v>
      </c>
      <c r="L612" s="197">
        <f>CE80-(AW80+AX80+AY80+AZ80+BA80+BB80+BC80+BD80+BE80+BF80+BG80+BH80+BI80+BJ80+BK80+BL80+BM80+BN80+BO80+BP80+BQ80+BR80+BS80+BT80+BU80+BV80+BW80+BX80+BY80+BZ80+CA80+CB80+CC80+CD80)</f>
        <v>588.46868827555227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9187177.9199999999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20340549.700000003</v>
      </c>
      <c r="D615" s="266">
        <f>SUM(C614:C615)</f>
        <v>29527727.620000005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14360.028335076217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3377128.04</v>
      </c>
      <c r="D619" s="180">
        <f>(D615/D612)*BN76</f>
        <v>662458.38607121713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127631956.87</v>
      </c>
      <c r="D620" s="180">
        <f>(D615/D612)*CC76</f>
        <v>3913464.4735779711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135599367.79798427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1661082.5599999998</v>
      </c>
      <c r="D624" s="180">
        <f>(D615/D612)*BD76</f>
        <v>623671.91955899389</v>
      </c>
      <c r="E624" s="180">
        <f>(E623/E612)*SUM(C624:D624)</f>
        <v>1002081.9566529425</v>
      </c>
      <c r="F624" s="180">
        <f>SUM(C624:E624)</f>
        <v>3286836.4362119362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4834269.4399999995</v>
      </c>
      <c r="D625" s="180">
        <f>(D615/D612)*AY76</f>
        <v>850165.24163011601</v>
      </c>
      <c r="E625" s="180">
        <f>(E623/E612)*SUM(C625:D625)</f>
        <v>2493164.7926271949</v>
      </c>
      <c r="F625" s="180">
        <f>(F624/F612)*AY64</f>
        <v>75540.877869588483</v>
      </c>
      <c r="G625" s="180">
        <f>SUM(C625:F625)</f>
        <v>8253140.3521268992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358843.61746150703</v>
      </c>
      <c r="E629" s="180">
        <f>(E623/E612)*SUM(C629:D629)</f>
        <v>157387.02671792361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516230.64417943067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140400.72999999998</v>
      </c>
      <c r="D630" s="180">
        <f>(D615/D612)*BA76</f>
        <v>153580.35314772849</v>
      </c>
      <c r="E630" s="180">
        <f>(E623/E612)*SUM(C630:D630)</f>
        <v>128938.64161565836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422919.72476338682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4433291.68</v>
      </c>
      <c r="D631" s="180">
        <f>(D615/D612)*AW76</f>
        <v>0</v>
      </c>
      <c r="E631" s="180">
        <f>(E623/E612)*SUM(C631:D631)</f>
        <v>1944419.6918546415</v>
      </c>
      <c r="F631" s="180">
        <f>(F624/F612)*AW64</f>
        <v>1822.4798530676883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1868372.51</v>
      </c>
      <c r="D632" s="180">
        <f>(D615/D612)*BB76</f>
        <v>33567.090868931387</v>
      </c>
      <c r="E632" s="180">
        <f>(E623/E612)*SUM(C632:D632)</f>
        <v>834181.25392726425</v>
      </c>
      <c r="F632" s="180">
        <f>(F624/F612)*BB64</f>
        <v>45.804144167759809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895213.66999999993</v>
      </c>
      <c r="D633" s="180">
        <f>(D615/D612)*BC76</f>
        <v>44729.539616911097</v>
      </c>
      <c r="E633" s="180">
        <f>(E623/E612)*SUM(C633:D633)</f>
        <v>412254.41904697259</v>
      </c>
      <c r="F633" s="180">
        <f>(F624/F612)*BC64</f>
        <v>2554.5640673459125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1704027.35</v>
      </c>
      <c r="D637" s="180">
        <f>(D615/D612)*BL76</f>
        <v>266798.53396007803</v>
      </c>
      <c r="E637" s="180">
        <f>(E623/E612)*SUM(C637:D637)</f>
        <v>864394.43524022913</v>
      </c>
      <c r="F637" s="180">
        <f>(F624/F612)*BL64</f>
        <v>1802.3608267298423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1027739.54</v>
      </c>
      <c r="D643" s="180">
        <f>(D615/D612)*BW76</f>
        <v>115147.04140332826</v>
      </c>
      <c r="E643" s="180">
        <f>(E623/E612)*SUM(C643:D643)</f>
        <v>501264.3730306201</v>
      </c>
      <c r="F643" s="180">
        <f>(F624/F612)*BW64</f>
        <v>4215.839635312308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2738777.7799999993</v>
      </c>
      <c r="D644" s="180">
        <f>(D615/D612)*BX76</f>
        <v>37250.333209740296</v>
      </c>
      <c r="E644" s="180">
        <f>(E623/E612)*SUM(C644:D644)</f>
        <v>1217552.1301289846</v>
      </c>
      <c r="F644" s="180">
        <f>(F624/F612)*BX64</f>
        <v>147.25175657945513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18949569.672570899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3575269.86</v>
      </c>
      <c r="D645" s="180">
        <f>(D615/D612)*BY76</f>
        <v>136956.8965468939</v>
      </c>
      <c r="E645" s="180">
        <f>(E623/E612)*SUM(C645:D645)</f>
        <v>1628164.201020824</v>
      </c>
      <c r="F645" s="180">
        <f>(F624/F612)*BY64</f>
        <v>10065.442030969385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1398698.99</v>
      </c>
      <c r="D646" s="180">
        <f>(D615/D612)*BZ76</f>
        <v>12072.616723455516</v>
      </c>
      <c r="E646" s="180">
        <f>(E623/E612)*SUM(C646:D646)</f>
        <v>618757.41341307352</v>
      </c>
      <c r="F646" s="180">
        <f>(F624/F612)*BZ64</f>
        <v>181.1783235392702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7380166.5980587555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184813956.63999999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30812938.359999999</v>
      </c>
      <c r="D668" s="180">
        <f>(D615/D612)*C76</f>
        <v>2625155.8805598128</v>
      </c>
      <c r="E668" s="180">
        <f>(E623/E612)*SUM(C668:D668)</f>
        <v>14665781.90484317</v>
      </c>
      <c r="F668" s="180">
        <f>(F624/F612)*C64</f>
        <v>179290.04023599593</v>
      </c>
      <c r="G668" s="180">
        <f>(G625/G612)*C77</f>
        <v>2070959.1941808797</v>
      </c>
      <c r="H668" s="180">
        <f>(H628/H612)*C60</f>
        <v>0</v>
      </c>
      <c r="I668" s="180">
        <f>(I629/I612)*C78</f>
        <v>52326.515753432395</v>
      </c>
      <c r="J668" s="180">
        <f>(J630/J612)*C79</f>
        <v>44414.347418547892</v>
      </c>
      <c r="K668" s="180">
        <f>(K644/K612)*C75</f>
        <v>1274538.8431708571</v>
      </c>
      <c r="L668" s="180">
        <f>(L647/L612)*C80</f>
        <v>1803126.7948192712</v>
      </c>
      <c r="M668" s="180">
        <f t="shared" ref="M668:M713" si="21">ROUND(SUM(D668:L668),0)</f>
        <v>22715594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16323394.75</v>
      </c>
      <c r="D669" s="180">
        <f>(D615/D612)*D76</f>
        <v>2182765.6782031977</v>
      </c>
      <c r="E669" s="180">
        <f>(E623/E612)*SUM(C669:D669)</f>
        <v>8116709.9650928965</v>
      </c>
      <c r="F669" s="180">
        <f>(F624/F612)*D64</f>
        <v>54933.868584718286</v>
      </c>
      <c r="G669" s="180">
        <f>(G625/G612)*D77</f>
        <v>2294929.675775751</v>
      </c>
      <c r="H669" s="180">
        <f>(H628/H612)*D60</f>
        <v>0</v>
      </c>
      <c r="I669" s="180">
        <f>(I629/I612)*D78</f>
        <v>15524.144735957207</v>
      </c>
      <c r="J669" s="180">
        <f>(J630/J612)*D79</f>
        <v>28984.957732557763</v>
      </c>
      <c r="K669" s="180">
        <f>(K644/K612)*D75</f>
        <v>581647.2567755424</v>
      </c>
      <c r="L669" s="180">
        <f>(L647/L612)*D80</f>
        <v>923217.82401109673</v>
      </c>
      <c r="M669" s="180">
        <f t="shared" si="21"/>
        <v>14198713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19013658.540000003</v>
      </c>
      <c r="D670" s="180">
        <f>(D615/D612)*E76</f>
        <v>2082608.8275474783</v>
      </c>
      <c r="E670" s="180">
        <f>(E623/E612)*SUM(C670:D670)</f>
        <v>9252717.9926247951</v>
      </c>
      <c r="F670" s="180">
        <f>(F624/F612)*E64</f>
        <v>88651.243272623105</v>
      </c>
      <c r="G670" s="180">
        <f>(G625/G612)*E77</f>
        <v>2063708.5967306837</v>
      </c>
      <c r="H670" s="180">
        <f>(H628/H612)*E60</f>
        <v>0</v>
      </c>
      <c r="I670" s="180">
        <f>(I629/I612)*E78</f>
        <v>211506.88904033354</v>
      </c>
      <c r="J670" s="180">
        <f>(J630/J612)*E79</f>
        <v>102009.17580228348</v>
      </c>
      <c r="K670" s="180">
        <f>(K644/K612)*E75</f>
        <v>679879.69102354511</v>
      </c>
      <c r="L670" s="180">
        <f>(L647/L612)*E80</f>
        <v>1061344.0706556691</v>
      </c>
      <c r="M670" s="180">
        <f t="shared" si="21"/>
        <v>15542426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5667396.2399999993</v>
      </c>
      <c r="D671" s="180">
        <f>(D615/D612)*F76</f>
        <v>1149268.7428831197</v>
      </c>
      <c r="E671" s="180">
        <f>(E623/E612)*SUM(C671:D671)</f>
        <v>2989755.374158896</v>
      </c>
      <c r="F671" s="180">
        <f>(F624/F612)*F64</f>
        <v>10636.104177491739</v>
      </c>
      <c r="G671" s="180">
        <f>(G625/G612)*F77</f>
        <v>367239.03498954535</v>
      </c>
      <c r="H671" s="180">
        <f>(H628/H612)*F60</f>
        <v>0</v>
      </c>
      <c r="I671" s="180">
        <f>(I629/I612)*F78</f>
        <v>34067.202589914174</v>
      </c>
      <c r="J671" s="180">
        <f>(J630/J612)*F79</f>
        <v>17690.07899228852</v>
      </c>
      <c r="K671" s="180">
        <f>(K644/K612)*F75</f>
        <v>180667.58165293516</v>
      </c>
      <c r="L671" s="180">
        <f>(L647/L612)*F80</f>
        <v>309643.5175497788</v>
      </c>
      <c r="M671" s="180">
        <f t="shared" si="21"/>
        <v>5058968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7330817.25</v>
      </c>
      <c r="D672" s="180">
        <f>(D615/D612)*G76</f>
        <v>1535337.6549839089</v>
      </c>
      <c r="E672" s="180">
        <f>(E623/E612)*SUM(C672:D672)</f>
        <v>3888651.4654691815</v>
      </c>
      <c r="F672" s="180">
        <f>(F624/F612)*G64</f>
        <v>20495.528630109431</v>
      </c>
      <c r="G672" s="180">
        <f>(G625/G612)*G77</f>
        <v>1080293.775788628</v>
      </c>
      <c r="H672" s="180">
        <f>(H628/H612)*G60</f>
        <v>0</v>
      </c>
      <c r="I672" s="180">
        <f>(I629/I612)*G78</f>
        <v>0</v>
      </c>
      <c r="J672" s="180">
        <f>(J630/J612)*G79</f>
        <v>18876.583518454696</v>
      </c>
      <c r="K672" s="180">
        <f>(K644/K612)*G75</f>
        <v>362835.05646617827</v>
      </c>
      <c r="L672" s="180">
        <f>(L647/L612)*G80</f>
        <v>401422.20379656885</v>
      </c>
      <c r="M672" s="180">
        <f t="shared" si="21"/>
        <v>7307912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252574.44000000003</v>
      </c>
      <c r="D673" s="180">
        <f>(D615/D612)*H76</f>
        <v>0</v>
      </c>
      <c r="E673" s="180">
        <f>(E623/E612)*SUM(C673:D673)</f>
        <v>110777.89377376558</v>
      </c>
      <c r="F673" s="180">
        <f>(F624/F612)*H64</f>
        <v>235.02658890681877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3118.7373805876405</v>
      </c>
      <c r="L673" s="180">
        <f>(L647/L612)*H80</f>
        <v>0</v>
      </c>
      <c r="M673" s="180">
        <f t="shared" si="21"/>
        <v>114132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8241023.9299999997</v>
      </c>
      <c r="D680" s="180">
        <f>(D615/D612)*O76</f>
        <v>1040425.124356061</v>
      </c>
      <c r="E680" s="180">
        <f>(E623/E612)*SUM(C680:D680)</f>
        <v>4070797.4148535086</v>
      </c>
      <c r="F680" s="180">
        <f>(F624/F612)*O64</f>
        <v>36878.271534798128</v>
      </c>
      <c r="G680" s="180">
        <f>(G625/G612)*O77</f>
        <v>70247.128933337968</v>
      </c>
      <c r="H680" s="180">
        <f>(H628/H612)*O60</f>
        <v>0</v>
      </c>
      <c r="I680" s="180">
        <f>(I629/I612)*O78</f>
        <v>0</v>
      </c>
      <c r="J680" s="180">
        <f>(J630/J612)*O79</f>
        <v>23310.676537649662</v>
      </c>
      <c r="K680" s="180">
        <f>(K644/K612)*O75</f>
        <v>288499.52389174298</v>
      </c>
      <c r="L680" s="180">
        <f>(L647/L612)*O80</f>
        <v>362789.02479564806</v>
      </c>
      <c r="M680" s="180">
        <f t="shared" si="21"/>
        <v>5892947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29873333.369999994</v>
      </c>
      <c r="D681" s="180">
        <f>(D615/D612)*P76</f>
        <v>2158698.3906303388</v>
      </c>
      <c r="E681" s="180">
        <f>(E623/E612)*SUM(C681:D681)</f>
        <v>14049089.891031696</v>
      </c>
      <c r="F681" s="180">
        <f>(F624/F612)*P64</f>
        <v>1089708.9875262652</v>
      </c>
      <c r="G681" s="180">
        <f>(G625/G612)*P77</f>
        <v>0</v>
      </c>
      <c r="H681" s="180">
        <f>(H628/H612)*P60</f>
        <v>0</v>
      </c>
      <c r="I681" s="180">
        <f>(I629/I612)*P78</f>
        <v>63294.036343430591</v>
      </c>
      <c r="J681" s="180">
        <f>(J630/J612)*P79</f>
        <v>33818.098836816724</v>
      </c>
      <c r="K681" s="180">
        <f>(K644/K612)*P75</f>
        <v>3270014.1288522906</v>
      </c>
      <c r="L681" s="180">
        <f>(L647/L612)*P80</f>
        <v>357259.57104125217</v>
      </c>
      <c r="M681" s="180">
        <f t="shared" si="21"/>
        <v>21021883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7386175.2200000007</v>
      </c>
      <c r="D683" s="180">
        <f>(D615/D612)*R76</f>
        <v>839439.88936047745</v>
      </c>
      <c r="E683" s="180">
        <f>(E623/E612)*SUM(C683:D683)</f>
        <v>3607713.8953910619</v>
      </c>
      <c r="F683" s="180">
        <f>(F624/F612)*R64</f>
        <v>68100.497715435762</v>
      </c>
      <c r="G683" s="180">
        <f>(G625/G612)*R77</f>
        <v>6342.3596483867314</v>
      </c>
      <c r="H683" s="180">
        <f>(H628/H612)*R60</f>
        <v>0</v>
      </c>
      <c r="I683" s="180">
        <f>(I629/I612)*R78</f>
        <v>9696.7687389585335</v>
      </c>
      <c r="J683" s="180">
        <f>(J630/J612)*R79</f>
        <v>13495.973228229564</v>
      </c>
      <c r="K683" s="180">
        <f>(K644/K612)*R75</f>
        <v>824226.92396599846</v>
      </c>
      <c r="L683" s="180">
        <f>(L647/L612)*R80</f>
        <v>326986.98576549685</v>
      </c>
      <c r="M683" s="180">
        <f t="shared" si="21"/>
        <v>5696003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2105645.2099999995</v>
      </c>
      <c r="D684" s="180">
        <f>(D615/D612)*S76</f>
        <v>355000.88587071362</v>
      </c>
      <c r="E684" s="180">
        <f>(E623/E612)*SUM(C684:D684)</f>
        <v>1079227.1451663787</v>
      </c>
      <c r="F684" s="180">
        <f>(F624/F612)*S64</f>
        <v>14504.514903316587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1448733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996252.72000000009</v>
      </c>
      <c r="D685" s="180">
        <f>(D615/D612)*T76</f>
        <v>10741.541028095633</v>
      </c>
      <c r="E685" s="180">
        <f>(E623/E612)*SUM(C685:D685)</f>
        <v>441662.67686849844</v>
      </c>
      <c r="F685" s="180">
        <f>(F624/F612)*T64</f>
        <v>21908.713056332679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41870.018207586276</v>
      </c>
      <c r="L685" s="180">
        <f>(L647/L612)*T80</f>
        <v>51543.716028442454</v>
      </c>
      <c r="M685" s="180">
        <f t="shared" si="21"/>
        <v>567727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8944688.3000000007</v>
      </c>
      <c r="D686" s="180">
        <f>(D615/D612)*U76</f>
        <v>373515.42929279368</v>
      </c>
      <c r="E686" s="180">
        <f>(E623/E612)*SUM(C686:D686)</f>
        <v>4086917.8325641477</v>
      </c>
      <c r="F686" s="180">
        <f>(F624/F612)*U64</f>
        <v>200182.05783060743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1066887.2136613722</v>
      </c>
      <c r="L686" s="180">
        <f>(L647/L612)*U80</f>
        <v>0</v>
      </c>
      <c r="M686" s="180">
        <f t="shared" si="21"/>
        <v>5727503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7405.68</v>
      </c>
      <c r="D687" s="180">
        <f>(D615/D612)*V76</f>
        <v>11309.946325033095</v>
      </c>
      <c r="E687" s="180">
        <f>(E623/E612)*SUM(C687:D687)</f>
        <v>8208.5806661355236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69519.644548631055</v>
      </c>
      <c r="L687" s="180">
        <f>(L647/L612)*V80</f>
        <v>0</v>
      </c>
      <c r="M687" s="180">
        <f t="shared" si="21"/>
        <v>89038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1185944.3</v>
      </c>
      <c r="D688" s="180">
        <f>(D615/D612)*W76</f>
        <v>654557.07277686906</v>
      </c>
      <c r="E688" s="180">
        <f>(E623/E612)*SUM(C688:D688)</f>
        <v>807234.75251076755</v>
      </c>
      <c r="F688" s="180">
        <f>(F624/F612)*W64</f>
        <v>11675.797968823676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351128.81186986453</v>
      </c>
      <c r="L688" s="180">
        <f>(L647/L612)*W80</f>
        <v>0</v>
      </c>
      <c r="M688" s="180">
        <f t="shared" si="21"/>
        <v>1824596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2023619.77</v>
      </c>
      <c r="D689" s="180">
        <f>(D615/D612)*X76</f>
        <v>113208.5874740046</v>
      </c>
      <c r="E689" s="180">
        <f>(E623/E612)*SUM(C689:D689)</f>
        <v>937202.29488393699</v>
      </c>
      <c r="F689" s="180">
        <f>(F624/F612)*X64</f>
        <v>23888.466277747531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2604.6983751214575</v>
      </c>
      <c r="K689" s="180">
        <f>(K644/K612)*X75</f>
        <v>1391179.8914991328</v>
      </c>
      <c r="L689" s="180">
        <f>(L647/L612)*X80</f>
        <v>0</v>
      </c>
      <c r="M689" s="180">
        <f t="shared" si="21"/>
        <v>2468084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7565413.9300000006</v>
      </c>
      <c r="D690" s="180">
        <f>(D615/D612)*Y76</f>
        <v>625995.90577305458</v>
      </c>
      <c r="E690" s="180">
        <f>(E623/E612)*SUM(C690:D690)</f>
        <v>3592711.6324385237</v>
      </c>
      <c r="F690" s="180">
        <f>(F624/F612)*Y64</f>
        <v>156044.55859598552</v>
      </c>
      <c r="G690" s="180">
        <f>(G625/G612)*Y77</f>
        <v>8526.1363464439164</v>
      </c>
      <c r="H690" s="180">
        <f>(H628/H612)*Y60</f>
        <v>0</v>
      </c>
      <c r="I690" s="180">
        <f>(I629/I612)*Y78</f>
        <v>17225.256024285016</v>
      </c>
      <c r="J690" s="180">
        <f>(J630/J612)*Y79</f>
        <v>12015.68128000505</v>
      </c>
      <c r="K690" s="180">
        <f>(K644/K612)*Y75</f>
        <v>988318.93031400314</v>
      </c>
      <c r="L690" s="180">
        <f>(L647/L612)*Y80</f>
        <v>39700.658992023193</v>
      </c>
      <c r="M690" s="180">
        <f t="shared" si="21"/>
        <v>5440539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2854287.18</v>
      </c>
      <c r="D691" s="180">
        <f>(D615/D612)*Z76</f>
        <v>0</v>
      </c>
      <c r="E691" s="180">
        <f>(E623/E612)*SUM(C691:D691)</f>
        <v>1251876.1677779465</v>
      </c>
      <c r="F691" s="180">
        <f>(F624/F612)*Z64</f>
        <v>88922.274989460901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191416.92707966091</v>
      </c>
      <c r="L691" s="180">
        <f>(L647/L612)*Z80</f>
        <v>11998.672324932377</v>
      </c>
      <c r="M691" s="180">
        <f t="shared" si="21"/>
        <v>1544214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1050717.6400000001</v>
      </c>
      <c r="D692" s="180">
        <f>(D615/D612)*AA76</f>
        <v>239922.19700309302</v>
      </c>
      <c r="E692" s="180">
        <f>(E623/E612)*SUM(C692:D692)</f>
        <v>566068.21641856863</v>
      </c>
      <c r="F692" s="180">
        <f>(F624/F612)*AA64</f>
        <v>24662.409882419899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3921.8058742778603</v>
      </c>
      <c r="K692" s="180">
        <f>(K644/K612)*AA75</f>
        <v>150023.13958283514</v>
      </c>
      <c r="L692" s="180">
        <f>(L647/L612)*AA80</f>
        <v>0</v>
      </c>
      <c r="M692" s="180">
        <f t="shared" si="21"/>
        <v>984598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22955595.199999999</v>
      </c>
      <c r="D693" s="180">
        <f>(D615/D612)*AB76</f>
        <v>601177.93947470491</v>
      </c>
      <c r="E693" s="180">
        <f>(E623/E612)*SUM(C693:D693)</f>
        <v>10331883.592407145</v>
      </c>
      <c r="F693" s="180">
        <f>(F624/F612)*AB64</f>
        <v>716261.19325051806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2115.359683694619</v>
      </c>
      <c r="K693" s="180">
        <f>(K644/K612)*AB75</f>
        <v>1135655.7705506543</v>
      </c>
      <c r="L693" s="180">
        <f>(L647/L612)*AB80</f>
        <v>0</v>
      </c>
      <c r="M693" s="180">
        <f t="shared" si="21"/>
        <v>12787094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3827387.8400000003</v>
      </c>
      <c r="D694" s="180">
        <f>(D615/D612)*AC76</f>
        <v>0</v>
      </c>
      <c r="E694" s="180">
        <f>(E623/E612)*SUM(C694:D694)</f>
        <v>1678673.2797290259</v>
      </c>
      <c r="F694" s="180">
        <f>(F624/F612)*AC64</f>
        <v>22331.40452287166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560666.58097453113</v>
      </c>
      <c r="L694" s="180">
        <f>(L647/L612)*AC80</f>
        <v>0</v>
      </c>
      <c r="M694" s="180">
        <f t="shared" si="21"/>
        <v>2261671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2110324.6199999996</v>
      </c>
      <c r="D695" s="180">
        <f>(D615/D612)*AD76</f>
        <v>274594.92011627823</v>
      </c>
      <c r="E695" s="180">
        <f>(E623/E612)*SUM(C695:D695)</f>
        <v>1046013.8542679887</v>
      </c>
      <c r="F695" s="180">
        <f>(F624/F612)*AD64</f>
        <v>1307.6428608712615</v>
      </c>
      <c r="G695" s="180">
        <f>(G625/G612)*AD77</f>
        <v>121.98515502224633</v>
      </c>
      <c r="H695" s="180">
        <f>(H628/H612)*AD60</f>
        <v>0</v>
      </c>
      <c r="I695" s="180">
        <f>(I629/I612)*AD78</f>
        <v>3465.6832062885624</v>
      </c>
      <c r="J695" s="180">
        <f>(J630/J612)*AD79</f>
        <v>0</v>
      </c>
      <c r="K695" s="180">
        <f>(K644/K612)*AD75</f>
        <v>38432.33943715271</v>
      </c>
      <c r="L695" s="180">
        <f>(L647/L612)*AD80</f>
        <v>0</v>
      </c>
      <c r="M695" s="180">
        <f t="shared" si="21"/>
        <v>1363936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3704061.3100000005</v>
      </c>
      <c r="D696" s="180">
        <f>(D615/D612)*AE76</f>
        <v>420312.33332303853</v>
      </c>
      <c r="E696" s="180">
        <f>(E623/E612)*SUM(C696:D696)</f>
        <v>1808929.7766763656</v>
      </c>
      <c r="F696" s="180">
        <f>(F624/F612)*AE64</f>
        <v>2099.5312749929826</v>
      </c>
      <c r="G696" s="180">
        <f>(G625/G612)*AE77</f>
        <v>0</v>
      </c>
      <c r="H696" s="180">
        <f>(H628/H612)*AE60</f>
        <v>0</v>
      </c>
      <c r="I696" s="180">
        <f>(I629/I612)*AE78</f>
        <v>48422.935701999522</v>
      </c>
      <c r="J696" s="180">
        <f>(J630/J612)*AE79</f>
        <v>2453.6780664031858</v>
      </c>
      <c r="K696" s="180">
        <f>(K644/K612)*AE75</f>
        <v>152075.47311273185</v>
      </c>
      <c r="L696" s="180">
        <f>(L647/L612)*AE80</f>
        <v>0</v>
      </c>
      <c r="M696" s="180">
        <f t="shared" si="21"/>
        <v>2434294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21515074.580000002</v>
      </c>
      <c r="D698" s="180">
        <f>(D615/D612)*AG76</f>
        <v>1848394.6668596226</v>
      </c>
      <c r="E698" s="180">
        <f>(E623/E612)*SUM(C698:D698)</f>
        <v>10247101.466067802</v>
      </c>
      <c r="F698" s="180">
        <f>(F624/F612)*AG64</f>
        <v>131067.10745382692</v>
      </c>
      <c r="G698" s="180">
        <f>(G625/G612)*AG77</f>
        <v>267696.2566104522</v>
      </c>
      <c r="H698" s="180">
        <f>(H628/H612)*AG60</f>
        <v>0</v>
      </c>
      <c r="I698" s="180">
        <f>(I629/I612)*AG78</f>
        <v>60701.212044831133</v>
      </c>
      <c r="J698" s="180">
        <f>(J630/J612)*AG79</f>
        <v>91142.245285349738</v>
      </c>
      <c r="K698" s="180">
        <f>(K644/K612)*AG75</f>
        <v>3920623.8915684377</v>
      </c>
      <c r="L698" s="180">
        <f>(L647/L612)*AG80</f>
        <v>1101328.9620544934</v>
      </c>
      <c r="M698" s="180">
        <f t="shared" si="21"/>
        <v>17668056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18803.080000000002</v>
      </c>
      <c r="D699" s="180">
        <f>(D615/D612)*AH76</f>
        <v>0</v>
      </c>
      <c r="E699" s="180">
        <f>(E623/E612)*SUM(C699:D699)</f>
        <v>8246.9374132220819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458.5493263824423</v>
      </c>
      <c r="L699" s="180">
        <f>(L647/L612)*AH80</f>
        <v>0</v>
      </c>
      <c r="M699" s="180">
        <f t="shared" si="21"/>
        <v>8705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14945742.889999999</v>
      </c>
      <c r="D701" s="180">
        <f>(D615/D612)*AJ76</f>
        <v>1529115.1758999245</v>
      </c>
      <c r="E701" s="180">
        <f>(E623/E612)*SUM(C701:D701)</f>
        <v>7225790.8470949261</v>
      </c>
      <c r="F701" s="180">
        <f>(F624/F612)*AJ64</f>
        <v>86169.267607909962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26040.086653440947</v>
      </c>
      <c r="K701" s="180">
        <f>(K644/K612)*AJ75</f>
        <v>323317.35110682528</v>
      </c>
      <c r="L701" s="180">
        <f>(L647/L612)*AJ80</f>
        <v>131343.63283302722</v>
      </c>
      <c r="M701" s="180">
        <f t="shared" si="21"/>
        <v>9321776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1932027.2500000002</v>
      </c>
      <c r="D702" s="180">
        <f>(D615/D612)*AK76</f>
        <v>331039.72460329602</v>
      </c>
      <c r="E702" s="180">
        <f>(E623/E612)*SUM(C702:D702)</f>
        <v>992569.92479334399</v>
      </c>
      <c r="F702" s="180">
        <f>(F624/F612)*AK64</f>
        <v>3124.1944535019802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26.277478265769386</v>
      </c>
      <c r="K702" s="180">
        <f>(K644/K612)*AK75</f>
        <v>81775.083826087619</v>
      </c>
      <c r="L702" s="180">
        <f>(L647/L612)*AK80</f>
        <v>0</v>
      </c>
      <c r="M702" s="180">
        <f t="shared" si="21"/>
        <v>1408535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51381.920175477717</v>
      </c>
      <c r="E703" s="180">
        <f>(E623/E612)*SUM(C703:D703)</f>
        <v>22535.854756685483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73918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187769.36</v>
      </c>
      <c r="D704" s="180">
        <f>(D615/D612)*AM76</f>
        <v>30464.245497991124</v>
      </c>
      <c r="E704" s="180">
        <f>(E623/E612)*SUM(C704:D704)</f>
        <v>95716.174477996741</v>
      </c>
      <c r="F704" s="180">
        <f>(F624/F612)*AM64</f>
        <v>26.920823831287645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126207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19435406.959999997</v>
      </c>
      <c r="D707" s="180">
        <f>(D615/D612)*AP76</f>
        <v>0</v>
      </c>
      <c r="E707" s="180">
        <f>(E623/E612)*SUM(C707:D707)</f>
        <v>8524272.8744238075</v>
      </c>
      <c r="F707" s="180">
        <f>(F624/F612)*AP64</f>
        <v>84254.129056244667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361552.15727457107</v>
      </c>
      <c r="L707" s="180">
        <f>(L647/L612)*AP80</f>
        <v>103112.56621090289</v>
      </c>
      <c r="M707" s="180">
        <f t="shared" si="21"/>
        <v>9073192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17685520.719999999</v>
      </c>
      <c r="D713" s="180">
        <f>(D615/D612)*AV76</f>
        <v>1220228.8678696724</v>
      </c>
      <c r="E713" s="180">
        <f>(E623/E612)*SUM(C713:D713)</f>
        <v>8291967.7840657132</v>
      </c>
      <c r="F713" s="180">
        <f>(F624/F612)*AV64</f>
        <v>53100.88462902938</v>
      </c>
      <c r="G713" s="180">
        <f>(G625/G612)*AV77</f>
        <v>23076.207967766059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659240.1554507605</v>
      </c>
      <c r="L713" s="180">
        <f>(L647/L612)*AV80</f>
        <v>395348.39718015242</v>
      </c>
      <c r="M713" s="180">
        <f t="shared" si="21"/>
        <v>10642962</v>
      </c>
      <c r="N713" s="199" t="s">
        <v>741</v>
      </c>
    </row>
    <row r="715" spans="1:83" ht="12.65" customHeight="1" x14ac:dyDescent="0.3">
      <c r="C715" s="180">
        <f>SUM(C614:C647)+SUM(C668:C713)</f>
        <v>444766957.28000003</v>
      </c>
      <c r="D715" s="180">
        <f>SUM(D616:D647)+SUM(D668:D713)</f>
        <v>29527727.620000005</v>
      </c>
      <c r="E715" s="180">
        <f>SUM(E624:E647)+SUM(E668:E713)</f>
        <v>135599367.79798418</v>
      </c>
      <c r="F715" s="180">
        <f>SUM(F625:F648)+SUM(F668:F713)</f>
        <v>3286836.4362119371</v>
      </c>
      <c r="G715" s="180">
        <f>SUM(G626:G647)+SUM(G668:G713)</f>
        <v>8253140.3521268973</v>
      </c>
      <c r="H715" s="180">
        <f>SUM(H629:H647)+SUM(H668:H713)</f>
        <v>0</v>
      </c>
      <c r="I715" s="180">
        <f>SUM(I630:I647)+SUM(I668:I713)</f>
        <v>516230.64417943067</v>
      </c>
      <c r="J715" s="180">
        <f>SUM(J631:J647)+SUM(J668:J713)</f>
        <v>422919.72476338688</v>
      </c>
      <c r="K715" s="180">
        <f>SUM(K668:K713)</f>
        <v>18949569.672570895</v>
      </c>
      <c r="L715" s="180">
        <f>SUM(L668:L713)</f>
        <v>7380166.5980587564</v>
      </c>
      <c r="M715" s="180">
        <f>SUM(M668:M713)</f>
        <v>184813956</v>
      </c>
      <c r="N715" s="198" t="s">
        <v>742</v>
      </c>
    </row>
    <row r="716" spans="1:83" ht="12.65" customHeight="1" x14ac:dyDescent="0.3">
      <c r="C716" s="180">
        <f>CE71</f>
        <v>444766957.27999997</v>
      </c>
      <c r="D716" s="180">
        <f>D615</f>
        <v>29527727.620000005</v>
      </c>
      <c r="E716" s="180">
        <f>E623</f>
        <v>135599367.79798427</v>
      </c>
      <c r="F716" s="180">
        <f>F624</f>
        <v>3286836.4362119362</v>
      </c>
      <c r="G716" s="180">
        <f>G625</f>
        <v>8253140.3521268992</v>
      </c>
      <c r="H716" s="180">
        <f>H628</f>
        <v>0</v>
      </c>
      <c r="I716" s="180">
        <f>I629</f>
        <v>516230.64417943067</v>
      </c>
      <c r="J716" s="180">
        <f>J630</f>
        <v>422919.72476338682</v>
      </c>
      <c r="K716" s="180">
        <f>K644</f>
        <v>18949569.672570899</v>
      </c>
      <c r="L716" s="180">
        <f>L647</f>
        <v>7380166.5980587555</v>
      </c>
      <c r="M716" s="180">
        <f>C648</f>
        <v>184813956.63999999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081*2018*A</v>
      </c>
      <c r="B722" s="276">
        <f>ROUND(C165,0)</f>
        <v>10990253</v>
      </c>
      <c r="C722" s="276">
        <f>ROUND(C166,0)</f>
        <v>0</v>
      </c>
      <c r="D722" s="276">
        <f>ROUND(C167,0)</f>
        <v>0</v>
      </c>
      <c r="E722" s="276">
        <f>ROUND(C168,0)</f>
        <v>20143997</v>
      </c>
      <c r="F722" s="276">
        <f>ROUND(C169,0)</f>
        <v>0</v>
      </c>
      <c r="G722" s="276">
        <f>ROUND(C170,0)</f>
        <v>0</v>
      </c>
      <c r="H722" s="276">
        <f>ROUND(C171+C172,0)</f>
        <v>9083649</v>
      </c>
      <c r="I722" s="276">
        <f>ROUND(C175,0)</f>
        <v>4909084</v>
      </c>
      <c r="J722" s="276">
        <f>ROUND(C176,0)</f>
        <v>726087</v>
      </c>
      <c r="K722" s="276">
        <f>ROUND(C179,0)</f>
        <v>3430815</v>
      </c>
      <c r="L722" s="276">
        <f>ROUND(C180,0)</f>
        <v>0</v>
      </c>
      <c r="M722" s="276">
        <f>ROUND(C183,0)</f>
        <v>161195</v>
      </c>
      <c r="N722" s="276">
        <f>ROUND(C184,0)</f>
        <v>4994885</v>
      </c>
      <c r="O722" s="276">
        <f>ROUND(C185,0)</f>
        <v>0</v>
      </c>
      <c r="P722" s="276">
        <f>ROUND(C188,0)</f>
        <v>0</v>
      </c>
      <c r="Q722" s="276">
        <f>ROUND(C189,0)</f>
        <v>11753655</v>
      </c>
      <c r="R722" s="276">
        <f>ROUND(B195,0)</f>
        <v>11675478</v>
      </c>
      <c r="S722" s="276">
        <f>ROUND(C195,0)</f>
        <v>51256</v>
      </c>
      <c r="T722" s="276">
        <f>ROUND(D195,0)</f>
        <v>0</v>
      </c>
      <c r="U722" s="276">
        <f>ROUND(B196,0)</f>
        <v>4061035</v>
      </c>
      <c r="V722" s="276">
        <f>ROUND(C196,0)</f>
        <v>0</v>
      </c>
      <c r="W722" s="276">
        <f>ROUND(D196,0)</f>
        <v>14441</v>
      </c>
      <c r="X722" s="276">
        <f>ROUND(B197,0)</f>
        <v>541962487</v>
      </c>
      <c r="Y722" s="276">
        <f>ROUND(C197,0)</f>
        <v>36797668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9672597</v>
      </c>
      <c r="AE722" s="276">
        <f>ROUND(C199,0)</f>
        <v>312411</v>
      </c>
      <c r="AF722" s="276">
        <f>ROUND(D199,0)</f>
        <v>0</v>
      </c>
      <c r="AG722" s="276">
        <f>ROUND(B200,0)</f>
        <v>87517089</v>
      </c>
      <c r="AH722" s="276">
        <f>ROUND(C200,0)</f>
        <v>2756711</v>
      </c>
      <c r="AI722" s="276">
        <f>ROUND(D200,0)</f>
        <v>0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10762867</v>
      </c>
      <c r="AN722" s="276">
        <f>ROUND(C202,0)</f>
        <v>0</v>
      </c>
      <c r="AO722" s="276">
        <f>ROUND(D202,0)</f>
        <v>662080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3513123</v>
      </c>
      <c r="AW722" s="276">
        <f>ROUND(C209,0)</f>
        <v>120159</v>
      </c>
      <c r="AX722" s="276">
        <f>ROUND(D209,0)</f>
        <v>14441</v>
      </c>
      <c r="AY722" s="276">
        <f>ROUND(B210,0)</f>
        <v>172708302</v>
      </c>
      <c r="AZ722" s="276">
        <f>ROUND(C210,0)</f>
        <v>15720094</v>
      </c>
      <c r="BA722" s="276">
        <f>ROUND(D210,0)</f>
        <v>1094882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8667732</v>
      </c>
      <c r="BF722" s="276">
        <f>ROUND(C212,0)</f>
        <v>235403</v>
      </c>
      <c r="BG722" s="276">
        <f>ROUND(D212,0)</f>
        <v>0</v>
      </c>
      <c r="BH722" s="276">
        <f>ROUND(B213,0)</f>
        <v>67871681</v>
      </c>
      <c r="BI722" s="276">
        <f>ROUND(C213,0)</f>
        <v>4191015</v>
      </c>
      <c r="BJ722" s="276">
        <f>ROUND(D213,0)</f>
        <v>299647</v>
      </c>
      <c r="BK722" s="276">
        <f>ROUND(B214,0)</f>
        <v>721823</v>
      </c>
      <c r="BL722" s="276">
        <f>ROUND(C214,0)</f>
        <v>2455</v>
      </c>
      <c r="BM722" s="276">
        <f>ROUND(D214,0)</f>
        <v>0</v>
      </c>
      <c r="BN722" s="276">
        <f>ROUND(B215,0)</f>
        <v>7771977</v>
      </c>
      <c r="BO722" s="276">
        <f>ROUND(C215,0)</f>
        <v>679054</v>
      </c>
      <c r="BP722" s="276">
        <f>ROUND(D215,0)</f>
        <v>662080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714455977</v>
      </c>
      <c r="BU722" s="276">
        <f>ROUND(C224,0)</f>
        <v>299725323</v>
      </c>
      <c r="BV722" s="276">
        <f>ROUND(C225,0)</f>
        <v>25028023</v>
      </c>
      <c r="BW722" s="276">
        <f>ROUND(C226,0)</f>
        <v>39080400</v>
      </c>
      <c r="BX722" s="276">
        <f>ROUND(C227,0)</f>
        <v>0</v>
      </c>
      <c r="BY722" s="276">
        <f>ROUND(C228,0)</f>
        <v>286574044</v>
      </c>
      <c r="BZ722" s="276">
        <f>ROUND(C231,0)</f>
        <v>0</v>
      </c>
      <c r="CA722" s="276">
        <f>ROUND(C233,0)</f>
        <v>16524147</v>
      </c>
      <c r="CB722" s="276">
        <f>ROUND(C234,0)</f>
        <v>26391898</v>
      </c>
      <c r="CC722" s="276">
        <f>ROUND(C238+C239,0)</f>
        <v>14736838</v>
      </c>
      <c r="CD722" s="276">
        <f>D221</f>
        <v>11122099.579999998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081*2018*A</v>
      </c>
      <c r="B726" s="276">
        <f>ROUND(C111,0)</f>
        <v>18432</v>
      </c>
      <c r="C726" s="276">
        <f>ROUND(C112,0)</f>
        <v>0</v>
      </c>
      <c r="D726" s="276">
        <f>ROUND(C113,0)</f>
        <v>0</v>
      </c>
      <c r="E726" s="276">
        <f>ROUND(C114,0)</f>
        <v>2141</v>
      </c>
      <c r="F726" s="276">
        <f>ROUND(D111,0)</f>
        <v>93915</v>
      </c>
      <c r="G726" s="276">
        <f>ROUND(D112,0)</f>
        <v>0</v>
      </c>
      <c r="H726" s="276">
        <f>ROUND(D113,0)</f>
        <v>0</v>
      </c>
      <c r="I726" s="276">
        <f>ROUND(D114,0)</f>
        <v>3352</v>
      </c>
      <c r="J726" s="276">
        <f>ROUND('[2]DOH Form'!AC24,0)</f>
        <v>0</v>
      </c>
      <c r="K726" s="276">
        <f>ROUND('[2]DOH Form'!AC25,0)</f>
        <v>0</v>
      </c>
      <c r="L726" s="276">
        <f>ROUND('[2]DOH Form'!AC26,0)</f>
        <v>0</v>
      </c>
      <c r="M726" s="276">
        <f>ROUND('[2]DOH Form'!AC27,0)</f>
        <v>0</v>
      </c>
      <c r="N726" s="276">
        <f>ROUND('[2]DOH Form'!AC28,0)</f>
        <v>0</v>
      </c>
      <c r="O726" s="276">
        <f>ROUND('[2]DOH Form'!AC29,0)</f>
        <v>0</v>
      </c>
      <c r="P726" s="276">
        <f>ROUND('[2]DOH Form'!AC30,0)</f>
        <v>0</v>
      </c>
      <c r="Q726" s="276">
        <f>ROUND('[2]DOH Form'!AC31,0)</f>
        <v>0</v>
      </c>
      <c r="R726" s="276">
        <f>ROUND('[2]DOH Form'!AC32,0)</f>
        <v>0</v>
      </c>
      <c r="S726" s="276">
        <f>ROUND('[2]DOH Form'!AC33,0)</f>
        <v>0</v>
      </c>
      <c r="T726" s="276"/>
      <c r="U726" s="276">
        <f>ROUND('[2]DOH Form'!AC34,0)</f>
        <v>0</v>
      </c>
      <c r="V726" s="276">
        <f>ROUND('[2]DOH Form'!AC36,0)</f>
        <v>0</v>
      </c>
      <c r="W726" s="276">
        <f>ROUND('[2]DOH Form'!AC37,0)</f>
        <v>0</v>
      </c>
      <c r="X726" s="276">
        <f>ROUND(B138,0)</f>
        <v>8564</v>
      </c>
      <c r="Y726" s="276">
        <f>ROUND(B139,0)</f>
        <v>52097</v>
      </c>
      <c r="Z726" s="276">
        <f>ROUND(B140,0)</f>
        <v>22166</v>
      </c>
      <c r="AA726" s="276">
        <f>ROUND(B141,0)</f>
        <v>595639361</v>
      </c>
      <c r="AB726" s="276">
        <f>ROUND(B142,0)</f>
        <v>277070527</v>
      </c>
      <c r="AC726" s="276">
        <f>ROUND(C138,0)</f>
        <v>3905</v>
      </c>
      <c r="AD726" s="276">
        <f>ROUND(C139,0)</f>
        <v>19603</v>
      </c>
      <c r="AE726" s="276">
        <f>ROUND(C140,0)</f>
        <v>15246</v>
      </c>
      <c r="AF726" s="276">
        <f>ROUND(C141,0)</f>
        <v>188805825</v>
      </c>
      <c r="AG726" s="276">
        <f>ROUND(C142,0)</f>
        <v>190574434</v>
      </c>
      <c r="AH726" s="276">
        <f>ROUND(D138,0)</f>
        <v>5963</v>
      </c>
      <c r="AI726" s="276">
        <f>ROUND(D139,0)</f>
        <v>22215</v>
      </c>
      <c r="AJ726" s="276">
        <f>ROUND(D140,0)</f>
        <v>31698</v>
      </c>
      <c r="AK726" s="276">
        <f>ROUND(D141,0)</f>
        <v>284550313</v>
      </c>
      <c r="AL726" s="276">
        <f>ROUND(D142,0)</f>
        <v>396214354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081*2018*A</v>
      </c>
      <c r="B730" s="276">
        <f>ROUND(C250,0)</f>
        <v>293258021</v>
      </c>
      <c r="C730" s="276">
        <f>ROUND(C251,0)</f>
        <v>0</v>
      </c>
      <c r="D730" s="276">
        <f>ROUND(C252,0)</f>
        <v>66196976</v>
      </c>
      <c r="E730" s="276">
        <f>ROUND(C253,0)</f>
        <v>5236465</v>
      </c>
      <c r="F730" s="276">
        <f>ROUND(C254,0)</f>
        <v>0</v>
      </c>
      <c r="G730" s="276">
        <f>ROUND(C255,0)</f>
        <v>187125</v>
      </c>
      <c r="H730" s="276">
        <f>ROUND(C256,0)</f>
        <v>0</v>
      </c>
      <c r="I730" s="276">
        <f>ROUND(C257,0)</f>
        <v>5630121</v>
      </c>
      <c r="J730" s="276">
        <f>ROUND(C258,0)</f>
        <v>50332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11726734</v>
      </c>
      <c r="P730" s="276">
        <f>ROUND(C268,0)</f>
        <v>4046594</v>
      </c>
      <c r="Q730" s="276">
        <f>ROUND(C269,0)</f>
        <v>578760155</v>
      </c>
      <c r="R730" s="276">
        <f>ROUND(C270,0)</f>
        <v>0</v>
      </c>
      <c r="S730" s="276">
        <f>ROUND(C271,0)</f>
        <v>9985008</v>
      </c>
      <c r="T730" s="276">
        <f>ROUND(C272,0)</f>
        <v>91003192</v>
      </c>
      <c r="U730" s="276">
        <f>ROUND(C273,0)</f>
        <v>10100787</v>
      </c>
      <c r="V730" s="276">
        <f>ROUND(C274,0)</f>
        <v>0</v>
      </c>
      <c r="W730" s="276">
        <f>ROUND(C275,0)</f>
        <v>0</v>
      </c>
      <c r="X730" s="276">
        <f>ROUND(C276,0)</f>
        <v>280131767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7184238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234792</v>
      </c>
      <c r="AI730" s="276">
        <f>ROUND(C306,0)</f>
        <v>0</v>
      </c>
      <c r="AJ730" s="276">
        <f>ROUND(C307,0)</f>
        <v>4322516</v>
      </c>
      <c r="AK730" s="276">
        <f>ROUND(C308,0)</f>
        <v>0</v>
      </c>
      <c r="AL730" s="276">
        <f>ROUND(C309,0)</f>
        <v>833426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59850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67583</v>
      </c>
      <c r="AZ730" s="276">
        <f>ROUND(C327,0)</f>
        <v>0</v>
      </c>
      <c r="BA730" s="276">
        <f>ROUND(C328,0)</f>
        <v>0</v>
      </c>
      <c r="BB730" s="276">
        <f>ROUND(C332,0)</f>
        <v>787302735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1919.5</v>
      </c>
      <c r="BJ730" s="276">
        <f>ROUND(C359,0)</f>
        <v>1068995499</v>
      </c>
      <c r="BK730" s="276">
        <f>ROUND(C360,0)</f>
        <v>863859314</v>
      </c>
      <c r="BL730" s="276">
        <f>ROUND(C364,0)</f>
        <v>1364863766</v>
      </c>
      <c r="BM730" s="276">
        <f>ROUND(C365,0)</f>
        <v>42916045</v>
      </c>
      <c r="BN730" s="276">
        <f>ROUND(C366,0)</f>
        <v>14736838</v>
      </c>
      <c r="BO730" s="276">
        <f>ROUND(C370,0)</f>
        <v>3225277</v>
      </c>
      <c r="BP730" s="276">
        <f>ROUND(C371,0)</f>
        <v>0</v>
      </c>
      <c r="BQ730" s="276">
        <f>ROUND(C378,0)</f>
        <v>174834389</v>
      </c>
      <c r="BR730" s="276">
        <f>ROUND(C379,0)</f>
        <v>40217899</v>
      </c>
      <c r="BS730" s="276">
        <f>ROUND(C380,0)</f>
        <v>10236234</v>
      </c>
      <c r="BT730" s="276">
        <f>ROUND(C381,0)</f>
        <v>56701951</v>
      </c>
      <c r="BU730" s="276">
        <f>ROUND(C382,0)</f>
        <v>2923969</v>
      </c>
      <c r="BV730" s="276">
        <f>ROUND(C383,0)</f>
        <v>99420159</v>
      </c>
      <c r="BW730" s="276">
        <f>ROUND(C384,0)</f>
        <v>20948179</v>
      </c>
      <c r="BX730" s="276">
        <f>ROUND(C385,0)</f>
        <v>5635171</v>
      </c>
      <c r="BY730" s="276">
        <f>ROUND(C386,0)</f>
        <v>3430815</v>
      </c>
      <c r="BZ730" s="276">
        <f>ROUND(C387,0)</f>
        <v>5156080</v>
      </c>
      <c r="CA730" s="276">
        <f>ROUND(C388,0)</f>
        <v>11753655</v>
      </c>
      <c r="CB730" s="276">
        <f>C363</f>
        <v>11122100</v>
      </c>
      <c r="CC730" s="276">
        <f>ROUND(C389,0)</f>
        <v>16733734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081*2018*6010*A</v>
      </c>
      <c r="B734" s="276">
        <f>ROUND(C59,0)</f>
        <v>30021</v>
      </c>
      <c r="C734" s="276">
        <f>ROUND(C60,2)</f>
        <v>240.96</v>
      </c>
      <c r="D734" s="276">
        <f>ROUND(C61,0)</f>
        <v>20572412</v>
      </c>
      <c r="E734" s="276">
        <f>ROUND(C62,0)</f>
        <v>4665425</v>
      </c>
      <c r="F734" s="276">
        <f>ROUND(C63,0)</f>
        <v>0</v>
      </c>
      <c r="G734" s="276">
        <f>ROUND(C64,0)</f>
        <v>2980173</v>
      </c>
      <c r="H734" s="276">
        <f>ROUND(C65,0)</f>
        <v>192268</v>
      </c>
      <c r="I734" s="276">
        <f>ROUND(C66,0)</f>
        <v>468830</v>
      </c>
      <c r="J734" s="276">
        <f>ROUND(C67,0)</f>
        <v>1630276</v>
      </c>
      <c r="K734" s="276">
        <f>ROUND(C68,0)</f>
        <v>235864</v>
      </c>
      <c r="L734" s="276">
        <f>ROUND(C69,0)</f>
        <v>67690</v>
      </c>
      <c r="M734" s="276">
        <f>ROUND(C70,0)</f>
        <v>0</v>
      </c>
      <c r="N734" s="276">
        <f>ROUND(C75,0)</f>
        <v>130002875</v>
      </c>
      <c r="O734" s="276">
        <f>ROUND(C73,0)</f>
        <v>128194601</v>
      </c>
      <c r="P734" s="276">
        <f>IF(C76&gt;0,ROUND(C76,0),0)</f>
        <v>43783</v>
      </c>
      <c r="Q734" s="276">
        <f>IF(C77&gt;0,ROUND(C77,0),0)</f>
        <v>67774</v>
      </c>
      <c r="R734" s="276">
        <f>IF(C78&gt;0,ROUND(C78,0),0)</f>
        <v>14365</v>
      </c>
      <c r="S734" s="276">
        <f>IF(C79&gt;0,ROUND(C79,0),0)</f>
        <v>220605</v>
      </c>
      <c r="T734" s="276">
        <f>IF(C80&gt;0,ROUND(C80,2),0)</f>
        <v>143.78</v>
      </c>
      <c r="U734" s="276"/>
      <c r="V734" s="276"/>
      <c r="W734" s="276"/>
      <c r="X734" s="276"/>
      <c r="Y734" s="276">
        <f>IF(M668&lt;&gt;0,ROUND(M668,0),0)</f>
        <v>22715594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081*2018*6030*A</v>
      </c>
      <c r="B735" s="276">
        <f>ROUND(D59,0)</f>
        <v>18054</v>
      </c>
      <c r="C735" s="278">
        <f>ROUND(D60,2)</f>
        <v>124.61</v>
      </c>
      <c r="D735" s="276">
        <f>ROUND(D61,0)</f>
        <v>10732349</v>
      </c>
      <c r="E735" s="276">
        <f>ROUND(D62,0)</f>
        <v>2457263</v>
      </c>
      <c r="F735" s="276">
        <f>ROUND(D63,0)</f>
        <v>489947</v>
      </c>
      <c r="G735" s="276">
        <f>ROUND(D64,0)</f>
        <v>913115</v>
      </c>
      <c r="H735" s="276">
        <f>ROUND(D65,0)</f>
        <v>159345</v>
      </c>
      <c r="I735" s="276">
        <f>ROUND(D66,0)</f>
        <v>256257</v>
      </c>
      <c r="J735" s="276">
        <f>ROUND(D67,0)</f>
        <v>1155649</v>
      </c>
      <c r="K735" s="276">
        <f>ROUND(D68,0)</f>
        <v>137338</v>
      </c>
      <c r="L735" s="276">
        <f>ROUND(D69,0)</f>
        <v>22132</v>
      </c>
      <c r="M735" s="276">
        <f>ROUND(D70,0)</f>
        <v>0</v>
      </c>
      <c r="N735" s="276">
        <f>ROUND(D75,0)</f>
        <v>59327981</v>
      </c>
      <c r="O735" s="276">
        <f>ROUND(D73,0)</f>
        <v>51647801</v>
      </c>
      <c r="P735" s="276">
        <f>IF(D76&gt;0,ROUND(D76,0),0)</f>
        <v>36405</v>
      </c>
      <c r="Q735" s="276">
        <f>IF(D77&gt;0,ROUND(D77,0),0)</f>
        <v>75104</v>
      </c>
      <c r="R735" s="276">
        <f>IF(D78&gt;0,ROUND(D78,0),0)</f>
        <v>4262</v>
      </c>
      <c r="S735" s="276">
        <f>IF(D79&gt;0,ROUND(D79,0),0)</f>
        <v>143968</v>
      </c>
      <c r="T735" s="278">
        <f>IF(D80&gt;0,ROUND(D80,2),0)</f>
        <v>73.61</v>
      </c>
      <c r="U735" s="276"/>
      <c r="V735" s="277"/>
      <c r="W735" s="276"/>
      <c r="X735" s="276"/>
      <c r="Y735" s="276">
        <f t="shared" ref="Y735:Y779" si="22">IF(M669&lt;&gt;0,ROUND(M669,0),0)</f>
        <v>14198713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081*2018*6070*A</v>
      </c>
      <c r="B736" s="276">
        <f>ROUND(E59,0)</f>
        <v>26800</v>
      </c>
      <c r="C736" s="278">
        <f>ROUND(E60,2)</f>
        <v>156.93</v>
      </c>
      <c r="D736" s="276">
        <f>ROUND(E61,0)</f>
        <v>12873245</v>
      </c>
      <c r="E736" s="276">
        <f>ROUND(E62,0)</f>
        <v>3023594</v>
      </c>
      <c r="F736" s="276">
        <f>ROUND(E63,0)</f>
        <v>0</v>
      </c>
      <c r="G736" s="276">
        <f>ROUND(E64,0)</f>
        <v>1473568</v>
      </c>
      <c r="H736" s="276">
        <f>ROUND(E65,0)</f>
        <v>136318</v>
      </c>
      <c r="I736" s="276">
        <f>ROUND(E66,0)</f>
        <v>262501</v>
      </c>
      <c r="J736" s="276">
        <f>ROUND(E67,0)</f>
        <v>1058518</v>
      </c>
      <c r="K736" s="276">
        <f>ROUND(E68,0)</f>
        <v>171613</v>
      </c>
      <c r="L736" s="276">
        <f>ROUND(E69,0)</f>
        <v>14302</v>
      </c>
      <c r="M736" s="276">
        <f>ROUND(E70,0)</f>
        <v>0</v>
      </c>
      <c r="N736" s="276">
        <f>ROUND(E75,0)</f>
        <v>69347682</v>
      </c>
      <c r="O736" s="276">
        <f>ROUND(E73,0)</f>
        <v>64815151</v>
      </c>
      <c r="P736" s="276">
        <f>IF(E76&gt;0,ROUND(E76,0),0)</f>
        <v>34734</v>
      </c>
      <c r="Q736" s="276">
        <f>IF(E77&gt;0,ROUND(E77,0),0)</f>
        <v>67537</v>
      </c>
      <c r="R736" s="276">
        <f>IF(E78&gt;0,ROUND(E78,0),0)</f>
        <v>58066</v>
      </c>
      <c r="S736" s="276">
        <f>IF(E79&gt;0,ROUND(E79,0),0)</f>
        <v>506677</v>
      </c>
      <c r="T736" s="278">
        <f>IF(E80&gt;0,ROUND(E80,2),0)</f>
        <v>84.63</v>
      </c>
      <c r="U736" s="276"/>
      <c r="V736" s="277"/>
      <c r="W736" s="276"/>
      <c r="X736" s="276"/>
      <c r="Y736" s="276">
        <f t="shared" si="22"/>
        <v>15542426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081*2018*6100*A</v>
      </c>
      <c r="B737" s="276">
        <f>ROUND(F59,0)</f>
        <v>4504</v>
      </c>
      <c r="C737" s="278">
        <f>ROUND(F60,2)</f>
        <v>39.03</v>
      </c>
      <c r="D737" s="276">
        <f>ROUND(F61,0)</f>
        <v>3705357</v>
      </c>
      <c r="E737" s="276">
        <f>ROUND(F62,0)</f>
        <v>861902</v>
      </c>
      <c r="F737" s="276">
        <f>ROUND(F63,0)</f>
        <v>0</v>
      </c>
      <c r="G737" s="276">
        <f>ROUND(F64,0)</f>
        <v>176794</v>
      </c>
      <c r="H737" s="276">
        <f>ROUND(F65,0)</f>
        <v>80446</v>
      </c>
      <c r="I737" s="276">
        <f>ROUND(F66,0)</f>
        <v>269971</v>
      </c>
      <c r="J737" s="276">
        <f>ROUND(F67,0)</f>
        <v>576239</v>
      </c>
      <c r="K737" s="276">
        <f>ROUND(F68,0)</f>
        <v>1050</v>
      </c>
      <c r="L737" s="276">
        <f>ROUND(F69,0)</f>
        <v>472</v>
      </c>
      <c r="M737" s="276">
        <f>ROUND(F70,0)</f>
        <v>4835</v>
      </c>
      <c r="N737" s="276">
        <f>ROUND(F75,0)</f>
        <v>18428081</v>
      </c>
      <c r="O737" s="276">
        <f>ROUND(F73,0)</f>
        <v>18036502</v>
      </c>
      <c r="P737" s="276">
        <f>IF(F76&gt;0,ROUND(F76,0),0)</f>
        <v>19168</v>
      </c>
      <c r="Q737" s="276">
        <f>IF(F77&gt;0,ROUND(F77,0),0)</f>
        <v>12018</v>
      </c>
      <c r="R737" s="276">
        <f>IF(F78&gt;0,ROUND(F78,0),0)</f>
        <v>9353</v>
      </c>
      <c r="S737" s="276">
        <f>IF(F79&gt;0,ROUND(F79,0),0)</f>
        <v>87866</v>
      </c>
      <c r="T737" s="278">
        <f>IF(F80&gt;0,ROUND(F80,2),0)</f>
        <v>24.69</v>
      </c>
      <c r="U737" s="276"/>
      <c r="V737" s="277"/>
      <c r="W737" s="276"/>
      <c r="X737" s="276"/>
      <c r="Y737" s="276">
        <f t="shared" si="22"/>
        <v>5058968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081*2018*6120*A</v>
      </c>
      <c r="B738" s="276">
        <f>ROUND(G59,0)</f>
        <v>11002</v>
      </c>
      <c r="C738" s="278">
        <f>ROUND(G60,2)</f>
        <v>68.790000000000006</v>
      </c>
      <c r="D738" s="276">
        <f>ROUND(G61,0)</f>
        <v>4731530</v>
      </c>
      <c r="E738" s="276">
        <f>ROUND(G62,0)</f>
        <v>1432748</v>
      </c>
      <c r="F738" s="276">
        <f>ROUND(G63,0)</f>
        <v>0</v>
      </c>
      <c r="G738" s="276">
        <f>ROUND(G64,0)</f>
        <v>340678</v>
      </c>
      <c r="H738" s="276">
        <f>ROUND(G65,0)</f>
        <v>84565</v>
      </c>
      <c r="I738" s="276">
        <f>ROUND(G66,0)</f>
        <v>83490</v>
      </c>
      <c r="J738" s="276">
        <f>ROUND(G67,0)</f>
        <v>554475</v>
      </c>
      <c r="K738" s="276">
        <f>ROUND(G68,0)</f>
        <v>110518</v>
      </c>
      <c r="L738" s="276">
        <f>ROUND(G69,0)</f>
        <v>2936</v>
      </c>
      <c r="M738" s="276">
        <f>ROUND(G70,0)</f>
        <v>10122</v>
      </c>
      <c r="N738" s="276">
        <f>ROUND(G75,0)</f>
        <v>37009151</v>
      </c>
      <c r="O738" s="276">
        <f>ROUND(G73,0)</f>
        <v>37009151</v>
      </c>
      <c r="P738" s="276">
        <f>IF(G76&gt;0,ROUND(G76,0),0)</f>
        <v>25607</v>
      </c>
      <c r="Q738" s="276">
        <f>IF(G77&gt;0,ROUND(G77,0),0)</f>
        <v>35354</v>
      </c>
      <c r="R738" s="276">
        <f>IF(G78&gt;0,ROUND(G78,0),0)</f>
        <v>0</v>
      </c>
      <c r="S738" s="276">
        <f>IF(G79&gt;0,ROUND(G79,0),0)</f>
        <v>93760</v>
      </c>
      <c r="T738" s="278">
        <f>IF(G80&gt;0,ROUND(G80,2),0)</f>
        <v>32.01</v>
      </c>
      <c r="U738" s="276"/>
      <c r="V738" s="277"/>
      <c r="W738" s="276"/>
      <c r="X738" s="276"/>
      <c r="Y738" s="276">
        <f t="shared" si="22"/>
        <v>7307912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081*2018*6140*A</v>
      </c>
      <c r="B739" s="276">
        <f>ROUND(H59,0)</f>
        <v>0</v>
      </c>
      <c r="C739" s="278">
        <f>ROUND(H60,2)</f>
        <v>1.51</v>
      </c>
      <c r="D739" s="276">
        <f>ROUND(H61,0)</f>
        <v>210126</v>
      </c>
      <c r="E739" s="276">
        <f>ROUND(H62,0)</f>
        <v>38069</v>
      </c>
      <c r="F739" s="276">
        <f>ROUND(H63,0)</f>
        <v>0</v>
      </c>
      <c r="G739" s="276">
        <f>ROUND(H64,0)</f>
        <v>3907</v>
      </c>
      <c r="H739" s="276">
        <f>ROUND(H65,0)</f>
        <v>0</v>
      </c>
      <c r="I739" s="276">
        <f>ROUND(H66,0)</f>
        <v>646</v>
      </c>
      <c r="J739" s="276">
        <f>ROUND(H67,0)</f>
        <v>347</v>
      </c>
      <c r="K739" s="276">
        <f>ROUND(H68,0)</f>
        <v>0</v>
      </c>
      <c r="L739" s="276">
        <f>ROUND(H69,0)</f>
        <v>-128</v>
      </c>
      <c r="M739" s="276">
        <f>ROUND(H70,0)</f>
        <v>393</v>
      </c>
      <c r="N739" s="276">
        <f>ROUND(H75,0)</f>
        <v>318111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114132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081*2018*6150*A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081*2018*6170*A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081*2018*6200*A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081*2018*6210*A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081*2018*6330*A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081*2018*6400*A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081*2018*7010*A</v>
      </c>
      <c r="B746" s="276">
        <f>ROUND(O59,0)</f>
        <v>2621</v>
      </c>
      <c r="C746" s="278">
        <f>ROUND(O60,2)</f>
        <v>50.23</v>
      </c>
      <c r="D746" s="276">
        <f>ROUND(O61,0)</f>
        <v>5689864</v>
      </c>
      <c r="E746" s="276">
        <f>ROUND(O62,0)</f>
        <v>1150755</v>
      </c>
      <c r="F746" s="276">
        <f>ROUND(O63,0)</f>
        <v>0</v>
      </c>
      <c r="G746" s="276">
        <f>ROUND(O64,0)</f>
        <v>612993</v>
      </c>
      <c r="H746" s="276">
        <f>ROUND(O65,0)</f>
        <v>74252</v>
      </c>
      <c r="I746" s="276">
        <f>ROUND(O66,0)</f>
        <v>125663</v>
      </c>
      <c r="J746" s="276">
        <f>ROUND(O67,0)</f>
        <v>559769</v>
      </c>
      <c r="K746" s="276">
        <f>ROUND(O68,0)</f>
        <v>13227</v>
      </c>
      <c r="L746" s="276">
        <f>ROUND(O69,0)</f>
        <v>21142</v>
      </c>
      <c r="M746" s="276">
        <f>ROUND(O70,0)</f>
        <v>6642</v>
      </c>
      <c r="N746" s="276">
        <f>ROUND(O75,0)</f>
        <v>29426932</v>
      </c>
      <c r="O746" s="276">
        <f>ROUND(O73,0)</f>
        <v>22686355</v>
      </c>
      <c r="P746" s="276">
        <f>IF(O76&gt;0,ROUND(O76,0),0)</f>
        <v>17352</v>
      </c>
      <c r="Q746" s="276">
        <f>IF(O77&gt;0,ROUND(O77,0),0)</f>
        <v>2299</v>
      </c>
      <c r="R746" s="276">
        <f>IF(O78&gt;0,ROUND(O78,0),0)</f>
        <v>0</v>
      </c>
      <c r="S746" s="276">
        <f>IF(O79&gt;0,ROUND(O79,0),0)</f>
        <v>115784</v>
      </c>
      <c r="T746" s="278">
        <f>IF(O80&gt;0,ROUND(O80,2),0)</f>
        <v>28.93</v>
      </c>
      <c r="U746" s="276"/>
      <c r="V746" s="277"/>
      <c r="W746" s="276"/>
      <c r="X746" s="276"/>
      <c r="Y746" s="276">
        <f t="shared" si="22"/>
        <v>5892947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081*2018*7020*A</v>
      </c>
      <c r="B747" s="276">
        <f>ROUND(P59,0)</f>
        <v>1679890</v>
      </c>
      <c r="C747" s="278">
        <f>ROUND(P60,2)</f>
        <v>70.930000000000007</v>
      </c>
      <c r="D747" s="276">
        <f>ROUND(P61,0)</f>
        <v>5865112</v>
      </c>
      <c r="E747" s="276">
        <f>ROUND(P62,0)</f>
        <v>1522085</v>
      </c>
      <c r="F747" s="276">
        <f>ROUND(P63,0)</f>
        <v>318107</v>
      </c>
      <c r="G747" s="276">
        <f>ROUND(P64,0)</f>
        <v>18113226</v>
      </c>
      <c r="H747" s="276">
        <f>ROUND(P65,0)</f>
        <v>190457</v>
      </c>
      <c r="I747" s="276">
        <f>ROUND(P66,0)</f>
        <v>1552544</v>
      </c>
      <c r="J747" s="276">
        <f>ROUND(P67,0)</f>
        <v>2297745</v>
      </c>
      <c r="K747" s="276">
        <f>ROUND(P68,0)</f>
        <v>10802</v>
      </c>
      <c r="L747" s="276">
        <f>ROUND(P69,0)</f>
        <v>6597</v>
      </c>
      <c r="M747" s="276">
        <f>ROUND(P70,0)</f>
        <v>3343</v>
      </c>
      <c r="N747" s="276">
        <f>ROUND(P75,0)</f>
        <v>333541218</v>
      </c>
      <c r="O747" s="276">
        <f>ROUND(P73,0)</f>
        <v>163494402</v>
      </c>
      <c r="P747" s="276">
        <f>IF(P76&gt;0,ROUND(P76,0),0)</f>
        <v>36003</v>
      </c>
      <c r="Q747" s="276">
        <f>IF(P77&gt;0,ROUND(P77,0),0)</f>
        <v>0</v>
      </c>
      <c r="R747" s="276">
        <f>IF(P78&gt;0,ROUND(P78,0),0)</f>
        <v>17376</v>
      </c>
      <c r="S747" s="276">
        <f>IF(P79&gt;0,ROUND(P79,0),0)</f>
        <v>167974</v>
      </c>
      <c r="T747" s="278">
        <f>IF(P80&gt;0,ROUND(P80,2),0)</f>
        <v>28.49</v>
      </c>
      <c r="U747" s="276"/>
      <c r="V747" s="277"/>
      <c r="W747" s="276"/>
      <c r="X747" s="276"/>
      <c r="Y747" s="276">
        <f t="shared" si="22"/>
        <v>21021883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081*2018*7030*A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081*2018*7040*A</v>
      </c>
      <c r="B749" s="276">
        <f>ROUND(R59,0)</f>
        <v>1025760</v>
      </c>
      <c r="C749" s="278">
        <f>ROUND(R60,2)</f>
        <v>40.49</v>
      </c>
      <c r="D749" s="276">
        <f>ROUND(R61,0)</f>
        <v>4190364</v>
      </c>
      <c r="E749" s="276">
        <f>ROUND(R62,0)</f>
        <v>889365</v>
      </c>
      <c r="F749" s="276">
        <f>ROUND(R63,0)</f>
        <v>493697</v>
      </c>
      <c r="G749" s="276">
        <f>ROUND(R64,0)</f>
        <v>1131972</v>
      </c>
      <c r="H749" s="276">
        <f>ROUND(R65,0)</f>
        <v>56410</v>
      </c>
      <c r="I749" s="276">
        <f>ROUND(R66,0)</f>
        <v>41539</v>
      </c>
      <c r="J749" s="276">
        <f>ROUND(R67,0)</f>
        <v>580702</v>
      </c>
      <c r="K749" s="276">
        <f>ROUND(R68,0)</f>
        <v>91</v>
      </c>
      <c r="L749" s="276">
        <f>ROUND(R69,0)</f>
        <v>2036</v>
      </c>
      <c r="M749" s="276">
        <f>ROUND(R70,0)</f>
        <v>0</v>
      </c>
      <c r="N749" s="276">
        <f>ROUND(R75,0)</f>
        <v>84071090</v>
      </c>
      <c r="O749" s="276">
        <f>ROUND(R73,0)</f>
        <v>37029591</v>
      </c>
      <c r="P749" s="276">
        <f>IF(R76&gt;0,ROUND(R76,0),0)</f>
        <v>14000</v>
      </c>
      <c r="Q749" s="276">
        <f>IF(R77&gt;0,ROUND(R77,0),0)</f>
        <v>208</v>
      </c>
      <c r="R749" s="276">
        <f>IF(R78&gt;0,ROUND(R78,0),0)</f>
        <v>2662</v>
      </c>
      <c r="S749" s="276">
        <f>IF(R79&gt;0,ROUND(R79,0),0)</f>
        <v>67034</v>
      </c>
      <c r="T749" s="278">
        <f>IF(R80&gt;0,ROUND(R80,2),0)</f>
        <v>26.07</v>
      </c>
      <c r="U749" s="276"/>
      <c r="V749" s="277"/>
      <c r="W749" s="276"/>
      <c r="X749" s="276"/>
      <c r="Y749" s="276">
        <f t="shared" si="22"/>
        <v>5696003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081*2018*7050*A</v>
      </c>
      <c r="B750" s="276"/>
      <c r="C750" s="278">
        <f>ROUND(S60,2)</f>
        <v>21.54</v>
      </c>
      <c r="D750" s="276">
        <f>ROUND(S61,0)</f>
        <v>1163604</v>
      </c>
      <c r="E750" s="276">
        <f>ROUND(S62,0)</f>
        <v>424956</v>
      </c>
      <c r="F750" s="276">
        <f>ROUND(S63,0)</f>
        <v>0</v>
      </c>
      <c r="G750" s="276">
        <f>ROUND(S64,0)</f>
        <v>241095</v>
      </c>
      <c r="H750" s="276">
        <f>ROUND(S65,0)</f>
        <v>24537</v>
      </c>
      <c r="I750" s="276">
        <f>ROUND(S66,0)</f>
        <v>43566</v>
      </c>
      <c r="J750" s="276">
        <f>ROUND(S67,0)</f>
        <v>206710</v>
      </c>
      <c r="K750" s="276">
        <f>ROUND(S68,0)</f>
        <v>0</v>
      </c>
      <c r="L750" s="276">
        <f>ROUND(S69,0)</f>
        <v>1177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1448733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081*2018*7060*A</v>
      </c>
      <c r="B751" s="276"/>
      <c r="C751" s="278">
        <f>ROUND(T60,2)</f>
        <v>4.71</v>
      </c>
      <c r="D751" s="276">
        <f>ROUND(T61,0)</f>
        <v>496548</v>
      </c>
      <c r="E751" s="276">
        <f>ROUND(T62,0)</f>
        <v>111739</v>
      </c>
      <c r="F751" s="276">
        <f>ROUND(T63,0)</f>
        <v>0</v>
      </c>
      <c r="G751" s="276">
        <f>ROUND(T64,0)</f>
        <v>364168</v>
      </c>
      <c r="H751" s="276">
        <f>ROUND(T65,0)</f>
        <v>2525</v>
      </c>
      <c r="I751" s="276">
        <f>ROUND(T66,0)</f>
        <v>0</v>
      </c>
      <c r="J751" s="276">
        <f>ROUND(T67,0)</f>
        <v>21042</v>
      </c>
      <c r="K751" s="276">
        <f>ROUND(T68,0)</f>
        <v>0</v>
      </c>
      <c r="L751" s="276">
        <f>ROUND(T69,0)</f>
        <v>230</v>
      </c>
      <c r="M751" s="276">
        <f>ROUND(T70,0)</f>
        <v>0</v>
      </c>
      <c r="N751" s="276">
        <f>ROUND(T75,0)</f>
        <v>4270739</v>
      </c>
      <c r="O751" s="276">
        <f>ROUND(T73,0)</f>
        <v>4207199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4.1100000000000003</v>
      </c>
      <c r="U751" s="276"/>
      <c r="V751" s="277"/>
      <c r="W751" s="276"/>
      <c r="X751" s="276"/>
      <c r="Y751" s="276">
        <f t="shared" si="22"/>
        <v>567727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081*2018*7070*A</v>
      </c>
      <c r="B752" s="276">
        <f>ROUND(U59,0)</f>
        <v>553814</v>
      </c>
      <c r="C752" s="278">
        <f>ROUND(U60,2)</f>
        <v>53.26</v>
      </c>
      <c r="D752" s="276">
        <f>ROUND(U61,0)</f>
        <v>3276607</v>
      </c>
      <c r="E752" s="276">
        <f>ROUND(U62,0)</f>
        <v>1083262</v>
      </c>
      <c r="F752" s="276">
        <f>ROUND(U63,0)</f>
        <v>0</v>
      </c>
      <c r="G752" s="276">
        <f>ROUND(U64,0)</f>
        <v>3327442</v>
      </c>
      <c r="H752" s="276">
        <f>ROUND(U65,0)</f>
        <v>25267</v>
      </c>
      <c r="I752" s="276">
        <f>ROUND(U66,0)</f>
        <v>943367</v>
      </c>
      <c r="J752" s="276">
        <f>ROUND(U67,0)</f>
        <v>323485</v>
      </c>
      <c r="K752" s="276">
        <f>ROUND(U68,0)</f>
        <v>74</v>
      </c>
      <c r="L752" s="276">
        <f>ROUND(U69,0)</f>
        <v>19627</v>
      </c>
      <c r="M752" s="276">
        <f>ROUND(U70,0)</f>
        <v>54441</v>
      </c>
      <c r="N752" s="276">
        <f>ROUND(U75,0)</f>
        <v>108822423</v>
      </c>
      <c r="O752" s="276">
        <f>ROUND(U73,0)</f>
        <v>71217346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5727503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081*2018*7110*A</v>
      </c>
      <c r="B753" s="276">
        <f>ROUND(V59,0)</f>
        <v>4878</v>
      </c>
      <c r="C753" s="278">
        <f>ROUND(V60,2)</f>
        <v>0.01</v>
      </c>
      <c r="D753" s="276">
        <f>ROUND(V61,0)</f>
        <v>1202</v>
      </c>
      <c r="E753" s="276">
        <f>ROUND(V62,0)</f>
        <v>296</v>
      </c>
      <c r="F753" s="276">
        <f>ROUND(V63,0)</f>
        <v>0</v>
      </c>
      <c r="G753" s="276">
        <f>ROUND(V64,0)</f>
        <v>0</v>
      </c>
      <c r="H753" s="276">
        <f>ROUND(V65,0)</f>
        <v>805</v>
      </c>
      <c r="I753" s="276">
        <f>ROUND(V66,0)</f>
        <v>0</v>
      </c>
      <c r="J753" s="276">
        <f>ROUND(V67,0)</f>
        <v>5102</v>
      </c>
      <c r="K753" s="276">
        <f>ROUND(V68,0)</f>
        <v>0</v>
      </c>
      <c r="L753" s="276">
        <f>ROUND(V69,0)</f>
        <v>1</v>
      </c>
      <c r="M753" s="276">
        <f>ROUND(V70,0)</f>
        <v>0</v>
      </c>
      <c r="N753" s="276">
        <f>ROUND(V75,0)</f>
        <v>7090999</v>
      </c>
      <c r="O753" s="276">
        <f>ROUND(V73,0)</f>
        <v>2929160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89038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081*2018*7120*A</v>
      </c>
      <c r="B754" s="276">
        <f>ROUND(W59,0)</f>
        <v>52180</v>
      </c>
      <c r="C754" s="278">
        <f>ROUND(W60,2)</f>
        <v>4.82</v>
      </c>
      <c r="D754" s="276">
        <f>ROUND(W61,0)</f>
        <v>571549</v>
      </c>
      <c r="E754" s="276">
        <f>ROUND(W62,0)</f>
        <v>119125</v>
      </c>
      <c r="F754" s="276">
        <f>ROUND(W63,0)</f>
        <v>0</v>
      </c>
      <c r="G754" s="276">
        <f>ROUND(W64,0)</f>
        <v>194076</v>
      </c>
      <c r="H754" s="276">
        <f>ROUND(W65,0)</f>
        <v>8532</v>
      </c>
      <c r="I754" s="276">
        <f>ROUND(W66,0)</f>
        <v>5100</v>
      </c>
      <c r="J754" s="276">
        <f>ROUND(W67,0)</f>
        <v>282956</v>
      </c>
      <c r="K754" s="276">
        <f>ROUND(W68,0)</f>
        <v>0</v>
      </c>
      <c r="L754" s="276">
        <f>ROUND(W69,0)</f>
        <v>4607</v>
      </c>
      <c r="M754" s="276">
        <f>ROUND(W70,0)</f>
        <v>0</v>
      </c>
      <c r="N754" s="276">
        <f>ROUND(W75,0)</f>
        <v>35815115</v>
      </c>
      <c r="O754" s="276">
        <f>ROUND(W73,0)</f>
        <v>15422874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1824596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081*2018*7130*A</v>
      </c>
      <c r="B755" s="276">
        <f>ROUND(X59,0)</f>
        <v>2337</v>
      </c>
      <c r="C755" s="278">
        <f>ROUND(X60,2)</f>
        <v>11.96</v>
      </c>
      <c r="D755" s="276">
        <f>ROUND(X61,0)</f>
        <v>1214196</v>
      </c>
      <c r="E755" s="276">
        <f>ROUND(X62,0)</f>
        <v>279298</v>
      </c>
      <c r="F755" s="276">
        <f>ROUND(X63,0)</f>
        <v>0</v>
      </c>
      <c r="G755" s="276">
        <f>ROUND(X64,0)</f>
        <v>397076</v>
      </c>
      <c r="H755" s="276">
        <f>ROUND(X65,0)</f>
        <v>7040</v>
      </c>
      <c r="I755" s="276">
        <f>ROUND(X66,0)</f>
        <v>27225</v>
      </c>
      <c r="J755" s="276">
        <f>ROUND(X67,0)</f>
        <v>93979</v>
      </c>
      <c r="K755" s="276">
        <f>ROUND(X68,0)</f>
        <v>0</v>
      </c>
      <c r="L755" s="276">
        <f>ROUND(X69,0)</f>
        <v>4807</v>
      </c>
      <c r="M755" s="276">
        <f>ROUND(X70,0)</f>
        <v>0</v>
      </c>
      <c r="N755" s="276">
        <f>ROUND(X75,0)</f>
        <v>141900254</v>
      </c>
      <c r="O755" s="276">
        <f>ROUND(X73,0)</f>
        <v>54355751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12937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2468084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081*2018*7140*A</v>
      </c>
      <c r="B756" s="276">
        <f>ROUND(Y59,0)</f>
        <v>155788</v>
      </c>
      <c r="C756" s="278">
        <f>ROUND(Y60,2)</f>
        <v>37.19</v>
      </c>
      <c r="D756" s="276">
        <f>ROUND(Y61,0)</f>
        <v>3557697</v>
      </c>
      <c r="E756" s="276">
        <f>ROUND(Y62,0)</f>
        <v>849037</v>
      </c>
      <c r="F756" s="276">
        <f>ROUND(Y63,0)</f>
        <v>0</v>
      </c>
      <c r="G756" s="276">
        <f>ROUND(Y64,0)</f>
        <v>2593785</v>
      </c>
      <c r="H756" s="276">
        <f>ROUND(Y65,0)</f>
        <v>36973</v>
      </c>
      <c r="I756" s="276">
        <f>ROUND(Y66,0)</f>
        <v>62141</v>
      </c>
      <c r="J756" s="276">
        <f>ROUND(Y67,0)</f>
        <v>464682</v>
      </c>
      <c r="K756" s="276">
        <f>ROUND(Y68,0)</f>
        <v>0</v>
      </c>
      <c r="L756" s="276">
        <f>ROUND(Y69,0)</f>
        <v>1099</v>
      </c>
      <c r="M756" s="276">
        <f>ROUND(Y70,0)</f>
        <v>0</v>
      </c>
      <c r="N756" s="276">
        <f>ROUND(Y75,0)</f>
        <v>100808463</v>
      </c>
      <c r="O756" s="276">
        <f>ROUND(Y73,0)</f>
        <v>54937040</v>
      </c>
      <c r="P756" s="276">
        <f>IF(Y76&gt;0,ROUND(Y76,0),0)</f>
        <v>10441</v>
      </c>
      <c r="Q756" s="276">
        <f>IF(Y77&gt;0,ROUND(Y77,0),0)</f>
        <v>279</v>
      </c>
      <c r="R756" s="276">
        <f>IF(Y78&gt;0,ROUND(Y78,0),0)</f>
        <v>4729</v>
      </c>
      <c r="S756" s="276">
        <f>IF(Y79&gt;0,ROUND(Y79,0),0)</f>
        <v>59682</v>
      </c>
      <c r="T756" s="278">
        <f>IF(Y80&gt;0,ROUND(Y80,2),0)</f>
        <v>3.17</v>
      </c>
      <c r="U756" s="276"/>
      <c r="V756" s="277"/>
      <c r="W756" s="276"/>
      <c r="X756" s="276"/>
      <c r="Y756" s="276">
        <f t="shared" si="22"/>
        <v>5440539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081*2018*7150*A</v>
      </c>
      <c r="B757" s="276">
        <f>ROUND(Z59,0)</f>
        <v>0</v>
      </c>
      <c r="C757" s="278">
        <f>ROUND(Z60,2)</f>
        <v>6.45</v>
      </c>
      <c r="D757" s="276">
        <f>ROUND(Z61,0)</f>
        <v>692232</v>
      </c>
      <c r="E757" s="276">
        <f>ROUND(Z62,0)</f>
        <v>152663</v>
      </c>
      <c r="F757" s="276">
        <f>ROUND(Z63,0)</f>
        <v>0</v>
      </c>
      <c r="G757" s="276">
        <f>ROUND(Z64,0)</f>
        <v>1478073</v>
      </c>
      <c r="H757" s="276">
        <f>ROUND(Z65,0)</f>
        <v>6196</v>
      </c>
      <c r="I757" s="276">
        <f>ROUND(Z66,0)</f>
        <v>118817</v>
      </c>
      <c r="J757" s="276">
        <f>ROUND(Z67,0)</f>
        <v>406222</v>
      </c>
      <c r="K757" s="276">
        <f>ROUND(Z68,0)</f>
        <v>77</v>
      </c>
      <c r="L757" s="276">
        <f>ROUND(Z69,0)</f>
        <v>7</v>
      </c>
      <c r="M757" s="276">
        <f>ROUND(Z70,0)</f>
        <v>0</v>
      </c>
      <c r="N757" s="276">
        <f>ROUND(Z75,0)</f>
        <v>19524514</v>
      </c>
      <c r="O757" s="276">
        <f>ROUND(Z73,0)</f>
        <v>9705511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0.96</v>
      </c>
      <c r="U757" s="276"/>
      <c r="V757" s="277"/>
      <c r="W757" s="276"/>
      <c r="X757" s="276"/>
      <c r="Y757" s="276">
        <f t="shared" si="22"/>
        <v>1544214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081*2018*7160*A</v>
      </c>
      <c r="B758" s="276">
        <f>ROUND(AA59,0)</f>
        <v>46636</v>
      </c>
      <c r="C758" s="278">
        <f>ROUND(AA60,2)</f>
        <v>4.08</v>
      </c>
      <c r="D758" s="276">
        <f>ROUND(AA61,0)</f>
        <v>400585</v>
      </c>
      <c r="E758" s="276">
        <f>ROUND(AA62,0)</f>
        <v>94609</v>
      </c>
      <c r="F758" s="276">
        <f>ROUND(AA63,0)</f>
        <v>0</v>
      </c>
      <c r="G758" s="276">
        <f>ROUND(AA64,0)</f>
        <v>409940</v>
      </c>
      <c r="H758" s="276">
        <f>ROUND(AA65,0)</f>
        <v>17268</v>
      </c>
      <c r="I758" s="276">
        <f>ROUND(AA66,0)</f>
        <v>12937</v>
      </c>
      <c r="J758" s="276">
        <f>ROUND(AA67,0)</f>
        <v>115358</v>
      </c>
      <c r="K758" s="276">
        <f>ROUND(AA68,0)</f>
        <v>0</v>
      </c>
      <c r="L758" s="276">
        <f>ROUND(AA69,0)</f>
        <v>20</v>
      </c>
      <c r="M758" s="276">
        <f>ROUND(AA70,0)</f>
        <v>0</v>
      </c>
      <c r="N758" s="276">
        <f>ROUND(AA75,0)</f>
        <v>15302350</v>
      </c>
      <c r="O758" s="276">
        <f>ROUND(AA73,0)</f>
        <v>6253210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19480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984598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081*2018*7170*A</v>
      </c>
      <c r="B759" s="276"/>
      <c r="C759" s="278">
        <f>ROUND(AB60,2)</f>
        <v>79.83</v>
      </c>
      <c r="D759" s="276">
        <f>ROUND(AB61,0)</f>
        <v>8172721</v>
      </c>
      <c r="E759" s="276">
        <f>ROUND(AB62,0)</f>
        <v>1841061</v>
      </c>
      <c r="F759" s="276">
        <f>ROUND(AB63,0)</f>
        <v>0</v>
      </c>
      <c r="G759" s="276">
        <f>ROUND(AB64,0)</f>
        <v>11905749</v>
      </c>
      <c r="H759" s="276">
        <f>ROUND(AB65,0)</f>
        <v>61768</v>
      </c>
      <c r="I759" s="276">
        <f>ROUND(AB66,0)</f>
        <v>304281</v>
      </c>
      <c r="J759" s="276">
        <f>ROUND(AB67,0)</f>
        <v>679817</v>
      </c>
      <c r="K759" s="276">
        <f>ROUND(AB68,0)</f>
        <v>575</v>
      </c>
      <c r="L759" s="276">
        <f>ROUND(AB69,0)</f>
        <v>4013</v>
      </c>
      <c r="M759" s="276">
        <f>ROUND(AB70,0)</f>
        <v>14390</v>
      </c>
      <c r="N759" s="276">
        <f>ROUND(AB75,0)</f>
        <v>115836811</v>
      </c>
      <c r="O759" s="276">
        <f>ROUND(AB73,0)</f>
        <v>82377638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10507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12787094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081*2018*7180*A</v>
      </c>
      <c r="B760" s="276">
        <f>ROUND(AC59,0)</f>
        <v>0</v>
      </c>
      <c r="C760" s="278">
        <f>ROUND(AC60,2)</f>
        <v>28.97</v>
      </c>
      <c r="D760" s="276">
        <f>ROUND(AC61,0)</f>
        <v>2540054</v>
      </c>
      <c r="E760" s="276">
        <f>ROUND(AC62,0)</f>
        <v>644640</v>
      </c>
      <c r="F760" s="276">
        <f>ROUND(AC63,0)</f>
        <v>312</v>
      </c>
      <c r="G760" s="276">
        <f>ROUND(AC64,0)</f>
        <v>371194</v>
      </c>
      <c r="H760" s="276">
        <f>ROUND(AC65,0)</f>
        <v>3594</v>
      </c>
      <c r="I760" s="276">
        <f>ROUND(AC66,0)</f>
        <v>2017</v>
      </c>
      <c r="J760" s="276">
        <f>ROUND(AC67,0)</f>
        <v>245313</v>
      </c>
      <c r="K760" s="276">
        <f>ROUND(AC68,0)</f>
        <v>20202</v>
      </c>
      <c r="L760" s="276">
        <f>ROUND(AC69,0)</f>
        <v>61</v>
      </c>
      <c r="M760" s="276">
        <f>ROUND(AC70,0)</f>
        <v>0</v>
      </c>
      <c r="N760" s="276">
        <f>ROUND(AC75,0)</f>
        <v>57187953</v>
      </c>
      <c r="O760" s="276">
        <f>ROUND(AC73,0)</f>
        <v>54126182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2261671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081*2018*7190*A</v>
      </c>
      <c r="B761" s="276">
        <f>ROUND(AD59,0)</f>
        <v>14411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21736</v>
      </c>
      <c r="H761" s="276">
        <f>ROUND(AD65,0)</f>
        <v>671</v>
      </c>
      <c r="I761" s="276">
        <f>ROUND(AD66,0)</f>
        <v>2083657</v>
      </c>
      <c r="J761" s="276">
        <f>ROUND(AD67,0)</f>
        <v>4260</v>
      </c>
      <c r="K761" s="276">
        <f>ROUND(AD68,0)</f>
        <v>0</v>
      </c>
      <c r="L761" s="276">
        <f>ROUND(AD69,0)</f>
        <v>1</v>
      </c>
      <c r="M761" s="276">
        <f>ROUND(AD70,0)</f>
        <v>0</v>
      </c>
      <c r="N761" s="276">
        <f>ROUND(AD75,0)</f>
        <v>3920096</v>
      </c>
      <c r="O761" s="276">
        <f>ROUND(AD73,0)</f>
        <v>3830342</v>
      </c>
      <c r="P761" s="276">
        <f>IF(AD76&gt;0,ROUND(AD76,0),0)</f>
        <v>4580</v>
      </c>
      <c r="Q761" s="276">
        <f>IF(AD77&gt;0,ROUND(AD77,0),0)</f>
        <v>4</v>
      </c>
      <c r="R761" s="276">
        <f>IF(AD78&gt;0,ROUND(AD78,0),0)</f>
        <v>951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1363936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081*2018*7200*A</v>
      </c>
      <c r="B762" s="276">
        <f>ROUND(AE59,0)</f>
        <v>120445</v>
      </c>
      <c r="C762" s="278">
        <f>ROUND(AE60,2)</f>
        <v>30.66</v>
      </c>
      <c r="D762" s="276">
        <f>ROUND(AE61,0)</f>
        <v>2544238</v>
      </c>
      <c r="E762" s="276">
        <f>ROUND(AE62,0)</f>
        <v>606292</v>
      </c>
      <c r="F762" s="276">
        <f>ROUND(AE63,0)</f>
        <v>0</v>
      </c>
      <c r="G762" s="276">
        <f>ROUND(AE64,0)</f>
        <v>34899</v>
      </c>
      <c r="H762" s="276">
        <f>ROUND(AE65,0)</f>
        <v>39730</v>
      </c>
      <c r="I762" s="276">
        <f>ROUND(AE66,0)</f>
        <v>2932</v>
      </c>
      <c r="J762" s="276">
        <f>ROUND(AE67,0)</f>
        <v>261598</v>
      </c>
      <c r="K762" s="276">
        <f>ROUND(AE68,0)</f>
        <v>221405</v>
      </c>
      <c r="L762" s="276">
        <f>ROUND(AE69,0)</f>
        <v>63</v>
      </c>
      <c r="M762" s="276">
        <f>ROUND(AE70,0)</f>
        <v>7094</v>
      </c>
      <c r="N762" s="276">
        <f>ROUND(AE75,0)</f>
        <v>15511688</v>
      </c>
      <c r="O762" s="276">
        <f>ROUND(AE73,0)</f>
        <v>14731072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13294</v>
      </c>
      <c r="S762" s="276">
        <f>IF(AE79&gt;0,ROUND(AE79,0),0)</f>
        <v>12187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2434294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081*2018*7220*A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081*2018*7230*A</v>
      </c>
      <c r="B764" s="276">
        <f>ROUND(AG59,0)</f>
        <v>77397</v>
      </c>
      <c r="C764" s="278">
        <f>ROUND(AG60,2)</f>
        <v>167.99</v>
      </c>
      <c r="D764" s="276">
        <f>ROUND(AG61,0)</f>
        <v>14473649</v>
      </c>
      <c r="E764" s="276">
        <f>ROUND(AG62,0)</f>
        <v>3231292</v>
      </c>
      <c r="F764" s="276">
        <f>ROUND(AG63,0)</f>
        <v>42164</v>
      </c>
      <c r="G764" s="276">
        <f>ROUND(AG64,0)</f>
        <v>2178608</v>
      </c>
      <c r="H764" s="276">
        <f>ROUND(AG65,0)</f>
        <v>126415</v>
      </c>
      <c r="I764" s="276">
        <f>ROUND(AG66,0)</f>
        <v>503218</v>
      </c>
      <c r="J764" s="276">
        <f>ROUND(AG67,0)</f>
        <v>926741</v>
      </c>
      <c r="K764" s="276">
        <f>ROUND(AG68,0)</f>
        <v>323</v>
      </c>
      <c r="L764" s="276">
        <f>ROUND(AG69,0)</f>
        <v>32869</v>
      </c>
      <c r="M764" s="276">
        <f>ROUND(AG70,0)</f>
        <v>205</v>
      </c>
      <c r="N764" s="276">
        <f>ROUND(AG75,0)</f>
        <v>399903369</v>
      </c>
      <c r="O764" s="276">
        <f>ROUND(AG73,0)</f>
        <v>139110965</v>
      </c>
      <c r="P764" s="276">
        <f>IF(AG76&gt;0,ROUND(AG76,0),0)</f>
        <v>30828</v>
      </c>
      <c r="Q764" s="276">
        <f>IF(AG77&gt;0,ROUND(AG77,0),0)</f>
        <v>8761</v>
      </c>
      <c r="R764" s="276">
        <f>IF(AG78&gt;0,ROUND(AG78,0),0)</f>
        <v>16664</v>
      </c>
      <c r="S764" s="276">
        <f>IF(AG79&gt;0,ROUND(AG79,0),0)</f>
        <v>452702</v>
      </c>
      <c r="T764" s="278">
        <f>IF(AG80&gt;0,ROUND(AG80,2),0)</f>
        <v>87.82</v>
      </c>
      <c r="U764" s="276"/>
      <c r="V764" s="277"/>
      <c r="W764" s="276"/>
      <c r="X764" s="276"/>
      <c r="Y764" s="276">
        <f t="shared" si="22"/>
        <v>17668056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081*2018*7240*A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18803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46772</v>
      </c>
      <c r="O765" s="276">
        <f>ROUND(AH73,0)</f>
        <v>46324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8705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081*2018*7250*A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081*2018*7260*A</v>
      </c>
      <c r="B767" s="276">
        <f>ROUND(AJ59,0)</f>
        <v>43256</v>
      </c>
      <c r="C767" s="278">
        <f>ROUND(AJ60,2)</f>
        <v>83.41</v>
      </c>
      <c r="D767" s="276">
        <f>ROUND(AJ61,0)</f>
        <v>10511008</v>
      </c>
      <c r="E767" s="276">
        <f>ROUND(AJ62,0)</f>
        <v>1962929</v>
      </c>
      <c r="F767" s="276">
        <f>ROUND(AJ63,0)</f>
        <v>206</v>
      </c>
      <c r="G767" s="276">
        <f>ROUND(AJ64,0)</f>
        <v>1432312</v>
      </c>
      <c r="H767" s="276">
        <f>ROUND(AJ65,0)</f>
        <v>79460</v>
      </c>
      <c r="I767" s="276">
        <f>ROUND(AJ66,0)</f>
        <v>56854</v>
      </c>
      <c r="J767" s="276">
        <f>ROUND(AJ67,0)</f>
        <v>336233</v>
      </c>
      <c r="K767" s="276">
        <f>ROUND(AJ68,0)</f>
        <v>732134</v>
      </c>
      <c r="L767" s="276">
        <f>ROUND(AJ69,0)</f>
        <v>52587</v>
      </c>
      <c r="M767" s="276">
        <f>ROUND(AJ70,0)</f>
        <v>217979</v>
      </c>
      <c r="N767" s="276">
        <f>ROUND(AJ75,0)</f>
        <v>32978348</v>
      </c>
      <c r="O767" s="276">
        <f>ROUND(AJ73,0)</f>
        <v>1415292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129341</v>
      </c>
      <c r="T767" s="278">
        <f>IF(AJ80&gt;0,ROUND(AJ80,2),0)</f>
        <v>10.47</v>
      </c>
      <c r="U767" s="276"/>
      <c r="V767" s="277"/>
      <c r="W767" s="276"/>
      <c r="X767" s="276"/>
      <c r="Y767" s="276">
        <f t="shared" si="22"/>
        <v>9321776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081*2018*7310*A</v>
      </c>
      <c r="B768" s="276">
        <f>ROUND(AK59,0)</f>
        <v>65727</v>
      </c>
      <c r="C768" s="278">
        <f>ROUND(AK60,2)</f>
        <v>15.58</v>
      </c>
      <c r="D768" s="276">
        <f>ROUND(AK61,0)</f>
        <v>1385984</v>
      </c>
      <c r="E768" s="276">
        <f>ROUND(AK62,0)</f>
        <v>347923</v>
      </c>
      <c r="F768" s="276">
        <f>ROUND(AK63,0)</f>
        <v>0</v>
      </c>
      <c r="G768" s="276">
        <f>ROUND(AK64,0)</f>
        <v>51931</v>
      </c>
      <c r="H768" s="276">
        <f>ROUND(AK65,0)</f>
        <v>23989</v>
      </c>
      <c r="I768" s="276">
        <f>ROUND(AK66,0)</f>
        <v>8131</v>
      </c>
      <c r="J768" s="276">
        <f>ROUND(AK67,0)</f>
        <v>152536</v>
      </c>
      <c r="K768" s="276">
        <f>ROUND(AK68,0)</f>
        <v>0</v>
      </c>
      <c r="L768" s="276">
        <f>ROUND(AK69,0)</f>
        <v>28</v>
      </c>
      <c r="M768" s="276">
        <f>ROUND(AK70,0)</f>
        <v>38494</v>
      </c>
      <c r="N768" s="276">
        <f>ROUND(AK75,0)</f>
        <v>8341053</v>
      </c>
      <c r="O768" s="276">
        <f>ROUND(AK73,0)</f>
        <v>7716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131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1408535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081*2018*7320*A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73918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081*2018*7330*A</v>
      </c>
      <c r="B770" s="276">
        <f>ROUND(AM59,0)</f>
        <v>0</v>
      </c>
      <c r="C770" s="278">
        <f>ROUND(AM60,2)</f>
        <v>1.57</v>
      </c>
      <c r="D770" s="276">
        <f>ROUND(AM61,0)</f>
        <v>136280</v>
      </c>
      <c r="E770" s="276">
        <f>ROUND(AM62,0)</f>
        <v>35013</v>
      </c>
      <c r="F770" s="276">
        <f>ROUND(AM63,0)</f>
        <v>0</v>
      </c>
      <c r="G770" s="276">
        <f>ROUND(AM64,0)</f>
        <v>447</v>
      </c>
      <c r="H770" s="276">
        <f>ROUND(AM65,0)</f>
        <v>2184</v>
      </c>
      <c r="I770" s="276">
        <f>ROUND(AM66,0)</f>
        <v>10</v>
      </c>
      <c r="J770" s="276">
        <f>ROUND(AM67,0)</f>
        <v>13744</v>
      </c>
      <c r="K770" s="276">
        <f>ROUND(AM68,0)</f>
        <v>0</v>
      </c>
      <c r="L770" s="276">
        <f>ROUND(AM69,0)</f>
        <v>91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126207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081*2018*7340*A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081*2018*7350*A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081*2018*7380*A</v>
      </c>
      <c r="B773" s="276">
        <f>ROUND(AP59,0)</f>
        <v>82895</v>
      </c>
      <c r="C773" s="278">
        <f>ROUND(AP60,2)</f>
        <v>76.680000000000007</v>
      </c>
      <c r="D773" s="276">
        <f>ROUND(AP61,0)</f>
        <v>13240442</v>
      </c>
      <c r="E773" s="276">
        <f>ROUND(AP62,0)</f>
        <v>1915403</v>
      </c>
      <c r="F773" s="276">
        <f>ROUND(AP63,0)</f>
        <v>277</v>
      </c>
      <c r="G773" s="276">
        <f>ROUND(AP64,0)</f>
        <v>1400479</v>
      </c>
      <c r="H773" s="276">
        <f>ROUND(AP65,0)</f>
        <v>117045</v>
      </c>
      <c r="I773" s="276">
        <f>ROUND(AP66,0)</f>
        <v>26681</v>
      </c>
      <c r="J773" s="276">
        <f>ROUND(AP67,0)</f>
        <v>574956</v>
      </c>
      <c r="K773" s="276">
        <f>ROUND(AP68,0)</f>
        <v>2217106</v>
      </c>
      <c r="L773" s="276">
        <f>ROUND(AP69,0)</f>
        <v>-498</v>
      </c>
      <c r="M773" s="276">
        <f>ROUND(AP70,0)</f>
        <v>56483</v>
      </c>
      <c r="N773" s="276">
        <f>ROUND(AP75,0)</f>
        <v>36878295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8.2200000000000006</v>
      </c>
      <c r="U773" s="276"/>
      <c r="V773" s="277"/>
      <c r="W773" s="276"/>
      <c r="X773" s="276"/>
      <c r="Y773" s="276">
        <f t="shared" si="22"/>
        <v>9073192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081*2018*7390*A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081*2018*7400*A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081*2018*7410*A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081*2018*7420*A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081*2018*7430*A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081*2018*7490*A</v>
      </c>
      <c r="B779" s="276"/>
      <c r="C779" s="278">
        <f>ROUND(AV60,2)</f>
        <v>98.18</v>
      </c>
      <c r="D779" s="276">
        <f>ROUND(AV61,0)</f>
        <v>12011412</v>
      </c>
      <c r="E779" s="276">
        <f>ROUND(AV62,0)</f>
        <v>2265301</v>
      </c>
      <c r="F779" s="276">
        <f>ROUND(AV63,0)</f>
        <v>1276464</v>
      </c>
      <c r="G779" s="276">
        <f>ROUND(AV64,0)</f>
        <v>882647</v>
      </c>
      <c r="H779" s="276">
        <f>ROUND(AV65,0)</f>
        <v>56312</v>
      </c>
      <c r="I779" s="276">
        <f>ROUND(AV66,0)</f>
        <v>25270</v>
      </c>
      <c r="J779" s="276">
        <f>ROUND(AV67,0)</f>
        <v>650185</v>
      </c>
      <c r="K779" s="276">
        <f>ROUND(AV68,0)</f>
        <v>687918</v>
      </c>
      <c r="L779" s="276">
        <f>ROUND(AV69,0)</f>
        <v>33108</v>
      </c>
      <c r="M779" s="276">
        <f>ROUND(AV70,0)</f>
        <v>203097</v>
      </c>
      <c r="N779" s="276">
        <f>ROUND(AV75,0)</f>
        <v>67242451</v>
      </c>
      <c r="O779" s="276">
        <f>ROUND(AV73,0)</f>
        <v>31408324</v>
      </c>
      <c r="P779" s="276">
        <f>IF(AV76&gt;0,ROUND(AV76,0),0)</f>
        <v>20351</v>
      </c>
      <c r="Q779" s="276">
        <f>IF(AV77&gt;0,ROUND(AV77,0),0)</f>
        <v>755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31.52</v>
      </c>
      <c r="U779" s="276"/>
      <c r="V779" s="277"/>
      <c r="W779" s="276"/>
      <c r="X779" s="276"/>
      <c r="Y779" s="276">
        <f t="shared" si="22"/>
        <v>10642962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081*2018*8200*A</v>
      </c>
      <c r="B780" s="276"/>
      <c r="C780" s="278">
        <f>ROUND(AW60,2)</f>
        <v>41.25</v>
      </c>
      <c r="D780" s="276">
        <f>ROUND(AW61,0)</f>
        <v>3705177</v>
      </c>
      <c r="E780" s="276">
        <f>ROUND(AW62,0)</f>
        <v>956772</v>
      </c>
      <c r="F780" s="276">
        <f>ROUND(AW63,0)</f>
        <v>0</v>
      </c>
      <c r="G780" s="276">
        <f>ROUND(AW64,0)</f>
        <v>30293</v>
      </c>
      <c r="H780" s="276">
        <f>ROUND(AW65,0)</f>
        <v>10449</v>
      </c>
      <c r="I780" s="276">
        <f>ROUND(AW66,0)</f>
        <v>7470</v>
      </c>
      <c r="J780" s="276">
        <f>ROUND(AW67,0)</f>
        <v>236</v>
      </c>
      <c r="K780" s="276">
        <f>ROUND(AW68,0)</f>
        <v>0</v>
      </c>
      <c r="L780" s="276">
        <f>ROUND(AW69,0)</f>
        <v>78848</v>
      </c>
      <c r="M780" s="276">
        <f>ROUND(AW70,0)</f>
        <v>355954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081*2018*8310*A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081*2018*8320*A</v>
      </c>
      <c r="B782" s="276">
        <f>ROUND(AY59,0)</f>
        <v>270091</v>
      </c>
      <c r="C782" s="278">
        <f>ROUND(AY60,2)</f>
        <v>57.9</v>
      </c>
      <c r="D782" s="276">
        <f>ROUND(AY61,0)</f>
        <v>2728780</v>
      </c>
      <c r="E782" s="276">
        <f>ROUND(AY62,0)</f>
        <v>1113882</v>
      </c>
      <c r="F782" s="276">
        <f>ROUND(AY63,0)</f>
        <v>0</v>
      </c>
      <c r="G782" s="276">
        <f>ROUND(AY64,0)</f>
        <v>1255646</v>
      </c>
      <c r="H782" s="276">
        <f>ROUND(AY65,0)</f>
        <v>62736</v>
      </c>
      <c r="I782" s="276">
        <f>ROUND(AY66,0)</f>
        <v>593000</v>
      </c>
      <c r="J782" s="276">
        <f>ROUND(AY67,0)</f>
        <v>427567</v>
      </c>
      <c r="K782" s="276">
        <f>ROUND(AY68,0)</f>
        <v>29</v>
      </c>
      <c r="L782" s="276">
        <f>ROUND(AY69,0)</f>
        <v>-14791</v>
      </c>
      <c r="M782" s="276">
        <f>ROUND(AY70,0)</f>
        <v>1332579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081*2018*8330*A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081*2018*8350*A</v>
      </c>
      <c r="B784" s="276">
        <f>ROUND(BA59,0)</f>
        <v>0</v>
      </c>
      <c r="C784" s="278">
        <f>ROUND(BA60,2)</f>
        <v>2.82</v>
      </c>
      <c r="D784" s="276">
        <f>ROUND(BA61,0)</f>
        <v>112514</v>
      </c>
      <c r="E784" s="276">
        <f>ROUND(BA62,0)</f>
        <v>52587</v>
      </c>
      <c r="F784" s="276">
        <f>ROUND(BA63,0)</f>
        <v>0</v>
      </c>
      <c r="G784" s="276">
        <f>ROUND(BA64,0)</f>
        <v>0</v>
      </c>
      <c r="H784" s="276">
        <f>ROUND(BA65,0)</f>
        <v>11025</v>
      </c>
      <c r="I784" s="276">
        <f>ROUND(BA66,0)</f>
        <v>-105829</v>
      </c>
      <c r="J784" s="276">
        <f>ROUND(BA67,0)</f>
        <v>70090</v>
      </c>
      <c r="K784" s="276">
        <f>ROUND(BA68,0)</f>
        <v>0</v>
      </c>
      <c r="L784" s="276">
        <f>ROUND(BA69,0)</f>
        <v>13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081*2018*8360*A</v>
      </c>
      <c r="B785" s="276"/>
      <c r="C785" s="278">
        <f>ROUND(BB60,2)</f>
        <v>15.41</v>
      </c>
      <c r="D785" s="276">
        <f>ROUND(BB61,0)</f>
        <v>1500329</v>
      </c>
      <c r="E785" s="276">
        <f>ROUND(BB62,0)</f>
        <v>353157</v>
      </c>
      <c r="F785" s="276">
        <f>ROUND(BB63,0)</f>
        <v>0</v>
      </c>
      <c r="G785" s="276">
        <f>ROUND(BB64,0)</f>
        <v>761</v>
      </c>
      <c r="H785" s="276">
        <f>ROUND(BB65,0)</f>
        <v>9139</v>
      </c>
      <c r="I785" s="276">
        <f>ROUND(BB66,0)</f>
        <v>0</v>
      </c>
      <c r="J785" s="276">
        <f>ROUND(BB67,0)</f>
        <v>4985</v>
      </c>
      <c r="K785" s="276">
        <f>ROUND(BB68,0)</f>
        <v>0</v>
      </c>
      <c r="L785" s="276">
        <f>ROUND(BB69,0)</f>
        <v>1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081*2018*8370*A</v>
      </c>
      <c r="B786" s="276"/>
      <c r="C786" s="278">
        <f>ROUND(BC60,2)</f>
        <v>14.59</v>
      </c>
      <c r="D786" s="276">
        <f>ROUND(BC61,0)</f>
        <v>527852</v>
      </c>
      <c r="E786" s="276">
        <f>ROUND(BC62,0)</f>
        <v>269727</v>
      </c>
      <c r="F786" s="276">
        <f>ROUND(BC63,0)</f>
        <v>0</v>
      </c>
      <c r="G786" s="276">
        <f>ROUND(BC64,0)</f>
        <v>42462</v>
      </c>
      <c r="H786" s="276">
        <f>ROUND(BC65,0)</f>
        <v>9137</v>
      </c>
      <c r="I786" s="276">
        <f>ROUND(BC66,0)</f>
        <v>1254</v>
      </c>
      <c r="J786" s="276">
        <f>ROUND(BC67,0)</f>
        <v>44598</v>
      </c>
      <c r="K786" s="276">
        <f>ROUND(BC68,0)</f>
        <v>0</v>
      </c>
      <c r="L786" s="276">
        <f>ROUND(BC69,0)</f>
        <v>183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081*2018*8420*A</v>
      </c>
      <c r="B787" s="276"/>
      <c r="C787" s="278">
        <f>ROUND(BD60,2)</f>
        <v>21.29</v>
      </c>
      <c r="D787" s="276">
        <f>ROUND(BD61,0)</f>
        <v>920078</v>
      </c>
      <c r="E787" s="276">
        <f>ROUND(BD62,0)</f>
        <v>387036</v>
      </c>
      <c r="F787" s="276">
        <f>ROUND(BD63,0)</f>
        <v>0</v>
      </c>
      <c r="G787" s="276">
        <f>ROUND(BD64,0)</f>
        <v>20168</v>
      </c>
      <c r="H787" s="276">
        <f>ROUND(BD65,0)</f>
        <v>45427</v>
      </c>
      <c r="I787" s="276">
        <f>ROUND(BD66,0)</f>
        <v>2221</v>
      </c>
      <c r="J787" s="276">
        <f>ROUND(BD67,0)</f>
        <v>285990</v>
      </c>
      <c r="K787" s="276">
        <f>ROUND(BD68,0)</f>
        <v>21</v>
      </c>
      <c r="L787" s="276">
        <f>ROUND(BD69,0)</f>
        <v>142</v>
      </c>
      <c r="M787" s="276">
        <f>ROUND(BD70,0)</f>
        <v>0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081*2018*8430*A</v>
      </c>
      <c r="B788" s="276">
        <f>ROUND(BE59,0)</f>
        <v>662039</v>
      </c>
      <c r="C788" s="278">
        <f>ROUND(BE60,2)</f>
        <v>24.21</v>
      </c>
      <c r="D788" s="276">
        <f>ROUND(BE61,0)</f>
        <v>2094264</v>
      </c>
      <c r="E788" s="276">
        <f>ROUND(BE62,0)</f>
        <v>532829</v>
      </c>
      <c r="F788" s="276">
        <f>ROUND(BE63,0)</f>
        <v>15088</v>
      </c>
      <c r="G788" s="276">
        <f>ROUND(BE64,0)</f>
        <v>64573</v>
      </c>
      <c r="H788" s="276">
        <f>ROUND(BE65,0)</f>
        <v>599379</v>
      </c>
      <c r="I788" s="276">
        <f>ROUND(BE66,0)</f>
        <v>1439605</v>
      </c>
      <c r="J788" s="276">
        <f>ROUND(BE67,0)</f>
        <v>4398032</v>
      </c>
      <c r="K788" s="276">
        <f>ROUND(BE68,0)</f>
        <v>12398</v>
      </c>
      <c r="L788" s="276">
        <f>ROUND(BE69,0)</f>
        <v>31443</v>
      </c>
      <c r="M788" s="276">
        <f>ROUND(BE70,0)</f>
        <v>432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081*2018*8460*A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081*2018*8470*A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081*2018*8480*A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081*2018*8490*A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081*2018*8510*A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081*2018*8530*A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081*2018*8560*A</v>
      </c>
      <c r="B795" s="276"/>
      <c r="C795" s="278">
        <f>ROUND(BL60,2)</f>
        <v>23.16</v>
      </c>
      <c r="D795" s="276">
        <f>ROUND(BL61,0)</f>
        <v>1190997</v>
      </c>
      <c r="E795" s="276">
        <f>ROUND(BL62,0)</f>
        <v>453518</v>
      </c>
      <c r="F795" s="276">
        <f>ROUND(BL63,0)</f>
        <v>0</v>
      </c>
      <c r="G795" s="276">
        <f>ROUND(BL64,0)</f>
        <v>29959</v>
      </c>
      <c r="H795" s="276">
        <f>ROUND(BL65,0)</f>
        <v>809</v>
      </c>
      <c r="I795" s="276">
        <f>ROUND(BL66,0)</f>
        <v>19500</v>
      </c>
      <c r="J795" s="276">
        <f>ROUND(BL67,0)</f>
        <v>9207</v>
      </c>
      <c r="K795" s="276">
        <f>ROUND(BL68,0)</f>
        <v>36</v>
      </c>
      <c r="L795" s="276">
        <f>ROUND(BL69,0)</f>
        <v>1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081*2018*8590*A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081*2018*8610*A</v>
      </c>
      <c r="B797" s="276"/>
      <c r="C797" s="278">
        <f>ROUND(BN60,2)</f>
        <v>12.94</v>
      </c>
      <c r="D797" s="276">
        <f>ROUND(BN61,0)</f>
        <v>2144244</v>
      </c>
      <c r="E797" s="276">
        <f>ROUND(BN62,0)</f>
        <v>329172</v>
      </c>
      <c r="F797" s="276">
        <f>ROUND(BN63,0)</f>
        <v>32473</v>
      </c>
      <c r="G797" s="276">
        <f>ROUND(BN64,0)</f>
        <v>149943</v>
      </c>
      <c r="H797" s="276">
        <f>ROUND(BN65,0)</f>
        <v>38937</v>
      </c>
      <c r="I797" s="276">
        <f>ROUND(BN66,0)</f>
        <v>276110</v>
      </c>
      <c r="J797" s="276">
        <f>ROUND(BN67,0)</f>
        <v>437341</v>
      </c>
      <c r="K797" s="276">
        <f>ROUND(BN68,0)</f>
        <v>760475</v>
      </c>
      <c r="L797" s="276">
        <f>ROUND(BN69,0)</f>
        <v>239086</v>
      </c>
      <c r="M797" s="276">
        <f>ROUND(BN70,0)</f>
        <v>1030654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081*2018*8620*A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081*2018*8630*A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081*2018*8640*A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081*2018*8650*A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081*2018*8660*A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081*2018*8670*A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081*2018*8680*A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081*2018*8690*A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081*2018*8700*A</v>
      </c>
      <c r="B806" s="276"/>
      <c r="C806" s="278">
        <f>ROUND(BW60,2)</f>
        <v>0.19</v>
      </c>
      <c r="D806" s="276">
        <f>ROUND(BW61,0)</f>
        <v>166172</v>
      </c>
      <c r="E806" s="276">
        <f>ROUND(BW62,0)</f>
        <v>16285</v>
      </c>
      <c r="F806" s="276">
        <f>ROUND(BW63,0)</f>
        <v>525560</v>
      </c>
      <c r="G806" s="276">
        <f>ROUND(BW64,0)</f>
        <v>70076</v>
      </c>
      <c r="H806" s="276">
        <f>ROUND(BW65,0)</f>
        <v>9677</v>
      </c>
      <c r="I806" s="276">
        <f>ROUND(BW66,0)</f>
        <v>180404</v>
      </c>
      <c r="J806" s="276">
        <f>ROUND(BW67,0)</f>
        <v>54076</v>
      </c>
      <c r="K806" s="276">
        <f>ROUND(BW68,0)</f>
        <v>74</v>
      </c>
      <c r="L806" s="276">
        <f>ROUND(BW69,0)</f>
        <v>5416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081*2018*8710*A</v>
      </c>
      <c r="B807" s="276"/>
      <c r="C807" s="278">
        <f>ROUND(BX60,2)</f>
        <v>22.15</v>
      </c>
      <c r="D807" s="276">
        <f>ROUND(BX61,0)</f>
        <v>2209633</v>
      </c>
      <c r="E807" s="276">
        <f>ROUND(BX62,0)</f>
        <v>495890</v>
      </c>
      <c r="F807" s="276">
        <f>ROUND(BX63,0)</f>
        <v>0</v>
      </c>
      <c r="G807" s="276">
        <f>ROUND(BX64,0)</f>
        <v>2448</v>
      </c>
      <c r="H807" s="276">
        <f>ROUND(BX65,0)</f>
        <v>15486</v>
      </c>
      <c r="I807" s="276">
        <f>ROUND(BX66,0)</f>
        <v>5880</v>
      </c>
      <c r="J807" s="276">
        <f>ROUND(BX67,0)</f>
        <v>0</v>
      </c>
      <c r="K807" s="276">
        <f>ROUND(BX68,0)</f>
        <v>0</v>
      </c>
      <c r="L807" s="276">
        <f>ROUND(BX69,0)</f>
        <v>10741</v>
      </c>
      <c r="M807" s="276">
        <f>ROUND(BX70,0)</f>
        <v>1300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081*2018*8720*A</v>
      </c>
      <c r="B808" s="276"/>
      <c r="C808" s="278">
        <f>ROUND(BY60,2)</f>
        <v>18.600000000000001</v>
      </c>
      <c r="D808" s="276">
        <f>ROUND(BY61,0)</f>
        <v>2806346</v>
      </c>
      <c r="E808" s="276">
        <f>ROUND(BY62,0)</f>
        <v>458025</v>
      </c>
      <c r="F808" s="276">
        <f>ROUND(BY63,0)</f>
        <v>0</v>
      </c>
      <c r="G808" s="276">
        <f>ROUND(BY64,0)</f>
        <v>167309</v>
      </c>
      <c r="H808" s="276">
        <f>ROUND(BY65,0)</f>
        <v>13944</v>
      </c>
      <c r="I808" s="276">
        <f>ROUND(BY66,0)</f>
        <v>28032</v>
      </c>
      <c r="J808" s="276">
        <f>ROUND(BY67,0)</f>
        <v>89996</v>
      </c>
      <c r="K808" s="276">
        <f>ROUND(BY68,0)</f>
        <v>0</v>
      </c>
      <c r="L808" s="276">
        <f>ROUND(BY69,0)</f>
        <v>43403</v>
      </c>
      <c r="M808" s="276">
        <f>ROUND(BY70,0)</f>
        <v>31784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081*2018*8730*A</v>
      </c>
      <c r="B809" s="276"/>
      <c r="C809" s="278">
        <f>ROUND(BZ60,2)</f>
        <v>11.4</v>
      </c>
      <c r="D809" s="276">
        <f>ROUND(BZ61,0)</f>
        <v>1242033</v>
      </c>
      <c r="E809" s="276">
        <f>ROUND(BZ62,0)</f>
        <v>139007</v>
      </c>
      <c r="F809" s="276">
        <f>ROUND(BZ63,0)</f>
        <v>0</v>
      </c>
      <c r="G809" s="276">
        <f>ROUND(BZ64,0)</f>
        <v>3012</v>
      </c>
      <c r="H809" s="276">
        <f>ROUND(BZ65,0)</f>
        <v>485</v>
      </c>
      <c r="I809" s="276">
        <f>ROUND(BZ66,0)</f>
        <v>0</v>
      </c>
      <c r="J809" s="276">
        <f>ROUND(BZ67,0)</f>
        <v>12086</v>
      </c>
      <c r="K809" s="276">
        <f>ROUND(BZ68,0)</f>
        <v>0</v>
      </c>
      <c r="L809" s="276">
        <f>ROUND(BZ69,0)</f>
        <v>2077</v>
      </c>
      <c r="M809" s="276">
        <f>ROUND(BZ70,0)</f>
        <v>0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081*2018*8740*A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081*2018*8770*A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081*2018*8790*A</v>
      </c>
      <c r="B812" s="276"/>
      <c r="C812" s="278">
        <f>ROUND(CC60,2)</f>
        <v>133.22</v>
      </c>
      <c r="D812" s="276">
        <f>ROUND(CC61,0)</f>
        <v>8525602</v>
      </c>
      <c r="E812" s="276">
        <f>ROUND(CC62,0)</f>
        <v>2653967</v>
      </c>
      <c r="F812" s="276">
        <f>ROUND(CC63,0)</f>
        <v>7041939</v>
      </c>
      <c r="G812" s="276">
        <f>ROUND(CC64,0)</f>
        <v>1833220</v>
      </c>
      <c r="H812" s="276">
        <f>ROUND(CC65,0)</f>
        <v>482963</v>
      </c>
      <c r="I812" s="276">
        <f>ROUND(CC66,0)</f>
        <v>89666066</v>
      </c>
      <c r="J812" s="276">
        <f>ROUND(CC67,0)</f>
        <v>935336</v>
      </c>
      <c r="K812" s="276">
        <f>ROUND(CC68,0)</f>
        <v>301822</v>
      </c>
      <c r="L812" s="276">
        <f>ROUND(CC69,0)</f>
        <v>16046095</v>
      </c>
      <c r="M812" s="276">
        <f>ROUND(CC70,0)</f>
        <v>-144947</v>
      </c>
      <c r="N812" s="276"/>
      <c r="O812" s="276"/>
      <c r="P812" s="276">
        <f>IF(CC76&gt;0,ROUND(CC76,0),0)</f>
        <v>65270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081*2018*9000*A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20340550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3">SUM(C734:C813)</f>
        <v>1919.5000000000007</v>
      </c>
      <c r="D815" s="277">
        <f t="shared" si="23"/>
        <v>174834388</v>
      </c>
      <c r="E815" s="277">
        <f t="shared" si="23"/>
        <v>40217899</v>
      </c>
      <c r="F815" s="277">
        <f t="shared" si="23"/>
        <v>10236234</v>
      </c>
      <c r="G815" s="277">
        <f t="shared" si="23"/>
        <v>56701953</v>
      </c>
      <c r="H815" s="277">
        <f t="shared" si="23"/>
        <v>2923965</v>
      </c>
      <c r="I815" s="277">
        <f t="shared" si="23"/>
        <v>99420161</v>
      </c>
      <c r="J815" s="277">
        <f t="shared" si="23"/>
        <v>20948179</v>
      </c>
      <c r="K815" s="277">
        <f t="shared" si="23"/>
        <v>5635172</v>
      </c>
      <c r="L815" s="277">
        <f>SUM(L734:L813)+SUM(U734:U813)</f>
        <v>37074285</v>
      </c>
      <c r="M815" s="277">
        <f>SUM(M734:M813)+SUM(V734:V813)</f>
        <v>3225274</v>
      </c>
      <c r="N815" s="277">
        <f t="shared" ref="N815:Y815" si="24">SUM(N734:N813)</f>
        <v>1932854814</v>
      </c>
      <c r="O815" s="277">
        <f t="shared" si="24"/>
        <v>1068995500</v>
      </c>
      <c r="P815" s="277">
        <f t="shared" si="24"/>
        <v>662040</v>
      </c>
      <c r="Q815" s="277">
        <f t="shared" si="24"/>
        <v>270093</v>
      </c>
      <c r="R815" s="277">
        <f t="shared" si="24"/>
        <v>141722</v>
      </c>
      <c r="S815" s="277">
        <f t="shared" si="24"/>
        <v>2100635</v>
      </c>
      <c r="T815" s="281">
        <f t="shared" si="24"/>
        <v>588.48</v>
      </c>
      <c r="U815" s="277">
        <f t="shared" si="24"/>
        <v>20340550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184813956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1919.4975586411649</v>
      </c>
      <c r="D816" s="277">
        <f>CE61</f>
        <v>174834389.19</v>
      </c>
      <c r="E816" s="277">
        <f>CE62</f>
        <v>40217899</v>
      </c>
      <c r="F816" s="277">
        <f>CE63</f>
        <v>10236233.619999999</v>
      </c>
      <c r="G816" s="277">
        <f>CE64</f>
        <v>56701951.079999991</v>
      </c>
      <c r="H816" s="280">
        <f>CE65</f>
        <v>2923968.5</v>
      </c>
      <c r="I816" s="280">
        <f>CE66</f>
        <v>99420159.409999996</v>
      </c>
      <c r="J816" s="280">
        <f>CE67</f>
        <v>20948179</v>
      </c>
      <c r="K816" s="280">
        <f>CE68</f>
        <v>5635171.0500000007</v>
      </c>
      <c r="L816" s="280">
        <f>CE69</f>
        <v>37074283.390000001</v>
      </c>
      <c r="M816" s="280">
        <f>CE70</f>
        <v>3225276.9599999995</v>
      </c>
      <c r="N816" s="277">
        <f>CE75</f>
        <v>1932854813.5</v>
      </c>
      <c r="O816" s="277">
        <f>CE73</f>
        <v>1068995499.2700001</v>
      </c>
      <c r="P816" s="277">
        <f>CE76</f>
        <v>662039.31999999995</v>
      </c>
      <c r="Q816" s="277">
        <f>CE77</f>
        <v>270091.33923048741</v>
      </c>
      <c r="R816" s="277">
        <f>CE78</f>
        <v>141722.27540989779</v>
      </c>
      <c r="S816" s="277">
        <f>CE79</f>
        <v>2100633.4604635662</v>
      </c>
      <c r="T816" s="281">
        <f>CE80</f>
        <v>588.46868827555227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184813956.63999999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174834389</v>
      </c>
      <c r="E817" s="180">
        <f>C379</f>
        <v>40217899</v>
      </c>
      <c r="F817" s="180">
        <f>C380</f>
        <v>10236234</v>
      </c>
      <c r="G817" s="240">
        <f>C381</f>
        <v>56701951</v>
      </c>
      <c r="H817" s="240">
        <f>C382</f>
        <v>2923969</v>
      </c>
      <c r="I817" s="240">
        <f>C383</f>
        <v>99420159</v>
      </c>
      <c r="J817" s="240">
        <f>C384</f>
        <v>20948179</v>
      </c>
      <c r="K817" s="240">
        <f>C385</f>
        <v>5635171</v>
      </c>
      <c r="L817" s="240">
        <f>C386+C387+C388+C389</f>
        <v>37074284</v>
      </c>
      <c r="M817" s="240">
        <f>C370</f>
        <v>3225277</v>
      </c>
      <c r="N817" s="180">
        <f>D361</f>
        <v>1932854813</v>
      </c>
      <c r="O817" s="180">
        <f>C359</f>
        <v>1068995499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2020</vt:lpstr>
      <vt:lpstr>Prior Year 2019</vt:lpstr>
      <vt:lpstr>Prior Year 2018</vt:lpstr>
      <vt:lpstr>'Prior Year 2019'!Costcenter</vt:lpstr>
      <vt:lpstr>'Prior Year 2020'!Costcenter</vt:lpstr>
      <vt:lpstr>Costcenter</vt:lpstr>
      <vt:lpstr>'Prior Year 2018'!Edit</vt:lpstr>
      <vt:lpstr>'Prior Year 2019'!Edit</vt:lpstr>
      <vt:lpstr>'Prior Year 2020'!Edit</vt:lpstr>
      <vt:lpstr>Edit</vt:lpstr>
      <vt:lpstr>'Prior Year 2019'!Funds</vt:lpstr>
      <vt:lpstr>'Prior Year 2020'!Funds</vt:lpstr>
      <vt:lpstr>Funds</vt:lpstr>
      <vt:lpstr>'Prior Year 2019'!Hospital</vt:lpstr>
      <vt:lpstr>'Prior Year 2020'!Hospital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'Prior Year 2020'!Print_Area</vt:lpstr>
      <vt:lpstr>SS2_3_5_6!Print_Area</vt:lpstr>
      <vt:lpstr>'SS4'!Print_Area</vt:lpstr>
      <vt:lpstr>'SS8'!Print_Area</vt:lpstr>
      <vt:lpstr>'Prior Year 2019'!Support</vt:lpstr>
      <vt:lpstr>'Prior Year 2020'!Support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2022-07-14T23:00:33Z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2022-07-14T22:57:11Z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fe9b9711-2d58-459e-84eb-aa257b63e065</vt:lpwstr>
  </property>
  <property fmtid="{D5CDD505-2E9C-101B-9397-08002B2CF9AE}" pid="8" name="MSIP_Label_1520fa42-cf58-4c22-8b93-58cf1d3bd1cb_ContentBits">
    <vt:lpwstr>0</vt:lpwstr>
  </property>
</Properties>
</file>