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13_ncr:1_{14F3D6B6-6408-46CD-9786-E60DC69D1A4B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9" i="1" l="1"/>
  <c r="C325" i="1"/>
  <c r="C200" i="1" l="1"/>
  <c r="C140" i="8"/>
  <c r="AO59" i="1" l="1"/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E545" i="10"/>
  <c r="D545" i="10"/>
  <c r="B545" i="10"/>
  <c r="E544" i="10"/>
  <c r="D544" i="10"/>
  <c r="B544" i="10"/>
  <c r="F544" i="10" s="1"/>
  <c r="B543" i="10"/>
  <c r="B542" i="10"/>
  <c r="B541" i="10"/>
  <c r="E540" i="10"/>
  <c r="D540" i="10"/>
  <c r="B540" i="10"/>
  <c r="F540" i="10" s="1"/>
  <c r="E539" i="10"/>
  <c r="D539" i="10"/>
  <c r="B539" i="10"/>
  <c r="F539" i="10" s="1"/>
  <c r="E538" i="10"/>
  <c r="D538" i="10"/>
  <c r="B538" i="10"/>
  <c r="H538" i="10" s="1"/>
  <c r="E537" i="10"/>
  <c r="D537" i="10"/>
  <c r="B537" i="10"/>
  <c r="H537" i="10" s="1"/>
  <c r="E536" i="10"/>
  <c r="D536" i="10"/>
  <c r="B536" i="10"/>
  <c r="F536" i="10" s="1"/>
  <c r="E535" i="10"/>
  <c r="D535" i="10"/>
  <c r="B535" i="10"/>
  <c r="E534" i="10"/>
  <c r="D534" i="10"/>
  <c r="B534" i="10"/>
  <c r="E533" i="10"/>
  <c r="D533" i="10"/>
  <c r="B533" i="10"/>
  <c r="H533" i="10" s="1"/>
  <c r="E532" i="10"/>
  <c r="D532" i="10"/>
  <c r="B532" i="10"/>
  <c r="F532" i="10" s="1"/>
  <c r="E531" i="10"/>
  <c r="D531" i="10"/>
  <c r="B531" i="10"/>
  <c r="F531" i="10" s="1"/>
  <c r="E530" i="10"/>
  <c r="D530" i="10"/>
  <c r="B530" i="10"/>
  <c r="H530" i="10" s="1"/>
  <c r="E529" i="10"/>
  <c r="D529" i="10"/>
  <c r="B529" i="10"/>
  <c r="H528" i="10"/>
  <c r="E528" i="10"/>
  <c r="D528" i="10"/>
  <c r="B528" i="10"/>
  <c r="F528" i="10" s="1"/>
  <c r="E527" i="10"/>
  <c r="D527" i="10"/>
  <c r="B527" i="10"/>
  <c r="F527" i="10" s="1"/>
  <c r="E526" i="10"/>
  <c r="D526" i="10"/>
  <c r="B526" i="10"/>
  <c r="E525" i="10"/>
  <c r="D525" i="10"/>
  <c r="B525" i="10"/>
  <c r="H525" i="10" s="1"/>
  <c r="D524" i="10"/>
  <c r="B524" i="10"/>
  <c r="F524" i="10" s="1"/>
  <c r="H523" i="10"/>
  <c r="E523" i="10"/>
  <c r="D523" i="10"/>
  <c r="B523" i="10"/>
  <c r="F523" i="10" s="1"/>
  <c r="E522" i="10"/>
  <c r="D522" i="10"/>
  <c r="B522" i="10"/>
  <c r="H522" i="10" s="1"/>
  <c r="B521" i="10"/>
  <c r="F521" i="10" s="1"/>
  <c r="E520" i="10"/>
  <c r="D520" i="10"/>
  <c r="B520" i="10"/>
  <c r="H520" i="10" s="1"/>
  <c r="E519" i="10"/>
  <c r="D519" i="10"/>
  <c r="B519" i="10"/>
  <c r="H519" i="10" s="1"/>
  <c r="E518" i="10"/>
  <c r="D518" i="10"/>
  <c r="B518" i="10"/>
  <c r="E517" i="10"/>
  <c r="D517" i="10"/>
  <c r="B517" i="10"/>
  <c r="E516" i="10"/>
  <c r="D516" i="10"/>
  <c r="B516" i="10"/>
  <c r="E515" i="10"/>
  <c r="D515" i="10"/>
  <c r="B515" i="10"/>
  <c r="F515" i="10" s="1"/>
  <c r="E514" i="10"/>
  <c r="D514" i="10"/>
  <c r="B514" i="10"/>
  <c r="B513" i="10"/>
  <c r="F513" i="10" s="1"/>
  <c r="B512" i="10"/>
  <c r="F512" i="10" s="1"/>
  <c r="E511" i="10"/>
  <c r="D511" i="10"/>
  <c r="F511" i="10" s="1"/>
  <c r="B511" i="10"/>
  <c r="E510" i="10"/>
  <c r="D510" i="10"/>
  <c r="B510" i="10"/>
  <c r="E509" i="10"/>
  <c r="D509" i="10"/>
  <c r="B509" i="10"/>
  <c r="E508" i="10"/>
  <c r="D508" i="10"/>
  <c r="B508" i="10"/>
  <c r="E507" i="10"/>
  <c r="D507" i="10"/>
  <c r="B507" i="10"/>
  <c r="H507" i="10" s="1"/>
  <c r="H506" i="10"/>
  <c r="E506" i="10"/>
  <c r="D506" i="10"/>
  <c r="B506" i="10"/>
  <c r="F506" i="10" s="1"/>
  <c r="E505" i="10"/>
  <c r="D505" i="10"/>
  <c r="B505" i="10"/>
  <c r="E504" i="10"/>
  <c r="D504" i="10"/>
  <c r="B504" i="10"/>
  <c r="H504" i="10" s="1"/>
  <c r="E503" i="10"/>
  <c r="D503" i="10"/>
  <c r="B503" i="10"/>
  <c r="E502" i="10"/>
  <c r="D502" i="10"/>
  <c r="B502" i="10"/>
  <c r="F502" i="10" s="1"/>
  <c r="E501" i="10"/>
  <c r="D501" i="10"/>
  <c r="B501" i="10"/>
  <c r="F501" i="10" s="1"/>
  <c r="E500" i="10"/>
  <c r="D500" i="10"/>
  <c r="B500" i="10"/>
  <c r="H500" i="10" s="1"/>
  <c r="E499" i="10"/>
  <c r="D499" i="10"/>
  <c r="B499" i="10"/>
  <c r="H499" i="10" s="1"/>
  <c r="E498" i="10"/>
  <c r="D498" i="10"/>
  <c r="B498" i="10"/>
  <c r="E497" i="10"/>
  <c r="D497" i="10"/>
  <c r="B497" i="10"/>
  <c r="F497" i="10" s="1"/>
  <c r="E496" i="10"/>
  <c r="D496" i="10"/>
  <c r="B496" i="10"/>
  <c r="H496" i="10" s="1"/>
  <c r="G493" i="10"/>
  <c r="F493" i="10"/>
  <c r="E493" i="10"/>
  <c r="D493" i="10"/>
  <c r="C493" i="10"/>
  <c r="B493" i="10"/>
  <c r="A493" i="10"/>
  <c r="B478" i="10"/>
  <c r="B475" i="10"/>
  <c r="B474" i="10"/>
  <c r="B464" i="10"/>
  <c r="B463" i="10"/>
  <c r="C459" i="10"/>
  <c r="B459" i="10"/>
  <c r="B458" i="10"/>
  <c r="B455" i="10"/>
  <c r="B454" i="10"/>
  <c r="B453" i="10"/>
  <c r="C447" i="10"/>
  <c r="B447" i="10"/>
  <c r="C446" i="10"/>
  <c r="C445" i="10"/>
  <c r="C444" i="10"/>
  <c r="C439" i="10"/>
  <c r="C438" i="10"/>
  <c r="B437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C420" i="10"/>
  <c r="B420" i="10"/>
  <c r="D418" i="10"/>
  <c r="B418" i="10"/>
  <c r="B417" i="10"/>
  <c r="D415" i="10"/>
  <c r="B415" i="10"/>
  <c r="B414" i="10"/>
  <c r="A412" i="10"/>
  <c r="D372" i="10"/>
  <c r="D367" i="10"/>
  <c r="C448" i="10" s="1"/>
  <c r="D361" i="10"/>
  <c r="D368" i="10" s="1"/>
  <c r="D373" i="10" s="1"/>
  <c r="D329" i="10"/>
  <c r="D328" i="10"/>
  <c r="D330" i="10" s="1"/>
  <c r="D319" i="10"/>
  <c r="D314" i="10"/>
  <c r="D290" i="10"/>
  <c r="D283" i="10"/>
  <c r="C270" i="10"/>
  <c r="B471" i="10" s="1"/>
  <c r="C269" i="10"/>
  <c r="B470" i="10" s="1"/>
  <c r="C268" i="10"/>
  <c r="B469" i="10" s="1"/>
  <c r="D265" i="10"/>
  <c r="D260" i="10"/>
  <c r="D240" i="10"/>
  <c r="D236" i="10"/>
  <c r="B446" i="10" s="1"/>
  <c r="D229" i="10"/>
  <c r="B445" i="10" s="1"/>
  <c r="D221" i="10"/>
  <c r="D242" i="10" s="1"/>
  <c r="B448" i="10" s="1"/>
  <c r="D217" i="10"/>
  <c r="B217" i="10"/>
  <c r="E216" i="10"/>
  <c r="E215" i="10"/>
  <c r="E214" i="10"/>
  <c r="E213" i="10"/>
  <c r="E212" i="10"/>
  <c r="E211" i="10"/>
  <c r="C211" i="10"/>
  <c r="C217" i="10" s="1"/>
  <c r="D433" i="10" s="1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271" i="10" s="1"/>
  <c r="B472" i="10" s="1"/>
  <c r="E198" i="10"/>
  <c r="C471" i="10" s="1"/>
  <c r="E197" i="10"/>
  <c r="C470" i="10" s="1"/>
  <c r="E196" i="10"/>
  <c r="C469" i="10" s="1"/>
  <c r="E195" i="10"/>
  <c r="C267" i="10" s="1"/>
  <c r="B468" i="10" s="1"/>
  <c r="D190" i="10"/>
  <c r="D437" i="10" s="1"/>
  <c r="D186" i="10"/>
  <c r="C387" i="10" s="1"/>
  <c r="C389" i="10" s="1"/>
  <c r="B439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E148" i="10"/>
  <c r="E147" i="10"/>
  <c r="E146" i="10"/>
  <c r="E145" i="10"/>
  <c r="C418" i="10" s="1"/>
  <c r="E144" i="10"/>
  <c r="C417" i="10" s="1"/>
  <c r="E142" i="10"/>
  <c r="E141" i="10"/>
  <c r="D463" i="10" s="1"/>
  <c r="E140" i="10"/>
  <c r="B139" i="10"/>
  <c r="E139" i="10" s="1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CF76" i="10"/>
  <c r="CC52" i="10" s="1"/>
  <c r="CC67" i="10" s="1"/>
  <c r="CE76" i="10"/>
  <c r="D612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D71" i="10"/>
  <c r="C575" i="10" s="1"/>
  <c r="CE70" i="10"/>
  <c r="C458" i="10" s="1"/>
  <c r="CE69" i="10"/>
  <c r="C440" i="10" s="1"/>
  <c r="CE68" i="10"/>
  <c r="C434" i="10" s="1"/>
  <c r="CE66" i="10"/>
  <c r="C432" i="10" s="1"/>
  <c r="CE65" i="10"/>
  <c r="C431" i="10" s="1"/>
  <c r="CE64" i="10"/>
  <c r="CE63" i="10"/>
  <c r="C429" i="10" s="1"/>
  <c r="CE61" i="10"/>
  <c r="C427" i="10" s="1"/>
  <c r="CE60" i="10"/>
  <c r="H612" i="10" s="1"/>
  <c r="AE59" i="10"/>
  <c r="E524" i="10" s="1"/>
  <c r="B53" i="10"/>
  <c r="BW52" i="10"/>
  <c r="BW67" i="10" s="1"/>
  <c r="BO52" i="10"/>
  <c r="BO67" i="10" s="1"/>
  <c r="BG52" i="10"/>
  <c r="BG67" i="10" s="1"/>
  <c r="AY52" i="10"/>
  <c r="AY67" i="10" s="1"/>
  <c r="AQ52" i="10"/>
  <c r="AQ67" i="10" s="1"/>
  <c r="AI52" i="10"/>
  <c r="AI67" i="10" s="1"/>
  <c r="AA52" i="10"/>
  <c r="AA67" i="10" s="1"/>
  <c r="S52" i="10"/>
  <c r="S67" i="10" s="1"/>
  <c r="K52" i="10"/>
  <c r="K67" i="10" s="1"/>
  <c r="C52" i="10"/>
  <c r="CE51" i="10"/>
  <c r="B49" i="10"/>
  <c r="BZ48" i="10"/>
  <c r="BZ62" i="10" s="1"/>
  <c r="BX48" i="10"/>
  <c r="BX62" i="10" s="1"/>
  <c r="BR48" i="10"/>
  <c r="BR62" i="10" s="1"/>
  <c r="BP48" i="10"/>
  <c r="BP62" i="10" s="1"/>
  <c r="BJ48" i="10"/>
  <c r="BJ62" i="10" s="1"/>
  <c r="BH48" i="10"/>
  <c r="BH62" i="10" s="1"/>
  <c r="BB48" i="10"/>
  <c r="BB62" i="10" s="1"/>
  <c r="AZ48" i="10"/>
  <c r="AZ62" i="10" s="1"/>
  <c r="AT48" i="10"/>
  <c r="AT62" i="10" s="1"/>
  <c r="AR48" i="10"/>
  <c r="AR62" i="10" s="1"/>
  <c r="AL48" i="10"/>
  <c r="AL62" i="10" s="1"/>
  <c r="AJ48" i="10"/>
  <c r="AJ62" i="10" s="1"/>
  <c r="AD48" i="10"/>
  <c r="AD62" i="10" s="1"/>
  <c r="AB48" i="10"/>
  <c r="AB62" i="10" s="1"/>
  <c r="V48" i="10"/>
  <c r="V62" i="10" s="1"/>
  <c r="T48" i="10"/>
  <c r="T62" i="10" s="1"/>
  <c r="N48" i="10"/>
  <c r="N62" i="10" s="1"/>
  <c r="L48" i="10"/>
  <c r="L62" i="10" s="1"/>
  <c r="F48" i="10"/>
  <c r="F62" i="10" s="1"/>
  <c r="D48" i="10"/>
  <c r="D62" i="10" s="1"/>
  <c r="CE47" i="10"/>
  <c r="F499" i="10" l="1"/>
  <c r="F498" i="10"/>
  <c r="H502" i="10"/>
  <c r="H527" i="10"/>
  <c r="F503" i="10"/>
  <c r="H532" i="10"/>
  <c r="H497" i="10"/>
  <c r="F526" i="10"/>
  <c r="H540" i="10"/>
  <c r="BA52" i="10"/>
  <c r="BA67" i="10" s="1"/>
  <c r="AM48" i="10"/>
  <c r="AM62" i="10" s="1"/>
  <c r="BS48" i="10"/>
  <c r="BS62" i="10" s="1"/>
  <c r="V52" i="10"/>
  <c r="V67" i="10" s="1"/>
  <c r="BB52" i="10"/>
  <c r="BB67" i="10" s="1"/>
  <c r="BR52" i="10"/>
  <c r="BR67" i="10" s="1"/>
  <c r="C48" i="10"/>
  <c r="K48" i="10"/>
  <c r="K62" i="10" s="1"/>
  <c r="K71" i="10" s="1"/>
  <c r="S48" i="10"/>
  <c r="S62" i="10" s="1"/>
  <c r="S71" i="10" s="1"/>
  <c r="AA48" i="10"/>
  <c r="AA62" i="10" s="1"/>
  <c r="AA71" i="10" s="1"/>
  <c r="AI48" i="10"/>
  <c r="AI62" i="10" s="1"/>
  <c r="AI71" i="10" s="1"/>
  <c r="AQ48" i="10"/>
  <c r="AQ62" i="10" s="1"/>
  <c r="AQ71" i="10" s="1"/>
  <c r="AY48" i="10"/>
  <c r="AY62" i="10" s="1"/>
  <c r="AY71" i="10" s="1"/>
  <c r="BG48" i="10"/>
  <c r="BG62" i="10" s="1"/>
  <c r="BG71" i="10" s="1"/>
  <c r="C618" i="10" s="1"/>
  <c r="BO48" i="10"/>
  <c r="BO62" i="10" s="1"/>
  <c r="BO71" i="10" s="1"/>
  <c r="B560" i="1" s="1"/>
  <c r="BW48" i="10"/>
  <c r="BW62" i="10" s="1"/>
  <c r="BW71" i="10" s="1"/>
  <c r="J52" i="10"/>
  <c r="J67" i="10" s="1"/>
  <c r="R52" i="10"/>
  <c r="R67" i="10" s="1"/>
  <c r="Z52" i="10"/>
  <c r="Z67" i="10" s="1"/>
  <c r="AH52" i="10"/>
  <c r="AH67" i="10" s="1"/>
  <c r="AP52" i="10"/>
  <c r="AP67" i="10" s="1"/>
  <c r="AX52" i="10"/>
  <c r="AX67" i="10" s="1"/>
  <c r="BF52" i="10"/>
  <c r="BF67" i="10" s="1"/>
  <c r="BN52" i="10"/>
  <c r="BN67" i="10" s="1"/>
  <c r="BV52" i="10"/>
  <c r="BV67" i="10" s="1"/>
  <c r="C386" i="10"/>
  <c r="B435" i="10" s="1"/>
  <c r="F509" i="10"/>
  <c r="E48" i="10"/>
  <c r="E62" i="10" s="1"/>
  <c r="M48" i="10"/>
  <c r="M62" i="10" s="1"/>
  <c r="U48" i="10"/>
  <c r="U62" i="10" s="1"/>
  <c r="U71" i="10" s="1"/>
  <c r="B514" i="1" s="1"/>
  <c r="AC48" i="10"/>
  <c r="AC62" i="10" s="1"/>
  <c r="AK48" i="10"/>
  <c r="AK62" i="10" s="1"/>
  <c r="AS48" i="10"/>
  <c r="AS62" i="10" s="1"/>
  <c r="BA48" i="10"/>
  <c r="BA62" i="10" s="1"/>
  <c r="BA71" i="10" s="1"/>
  <c r="BI48" i="10"/>
  <c r="BI62" i="10" s="1"/>
  <c r="BQ48" i="10"/>
  <c r="BQ62" i="10" s="1"/>
  <c r="BY48" i="10"/>
  <c r="BY62" i="10" s="1"/>
  <c r="BY71" i="10" s="1"/>
  <c r="C645" i="10" s="1"/>
  <c r="D52" i="10"/>
  <c r="D67" i="10" s="1"/>
  <c r="D71" i="10" s="1"/>
  <c r="B497" i="1" s="1"/>
  <c r="L52" i="10"/>
  <c r="L67" i="10" s="1"/>
  <c r="T52" i="10"/>
  <c r="T67" i="10" s="1"/>
  <c r="AB52" i="10"/>
  <c r="AB67" i="10" s="1"/>
  <c r="AJ52" i="10"/>
  <c r="AJ67" i="10" s="1"/>
  <c r="AR52" i="10"/>
  <c r="AR67" i="10" s="1"/>
  <c r="AZ52" i="10"/>
  <c r="AZ67" i="10" s="1"/>
  <c r="BH52" i="10"/>
  <c r="BH67" i="10" s="1"/>
  <c r="BH71" i="10" s="1"/>
  <c r="B553" i="1" s="1"/>
  <c r="BP52" i="10"/>
  <c r="BP67" i="10" s="1"/>
  <c r="BP71" i="10" s="1"/>
  <c r="B561" i="1" s="1"/>
  <c r="BX52" i="10"/>
  <c r="BX67" i="10" s="1"/>
  <c r="D436" i="10"/>
  <c r="F505" i="10"/>
  <c r="H531" i="10"/>
  <c r="BB71" i="10"/>
  <c r="B547" i="1" s="1"/>
  <c r="AE48" i="10"/>
  <c r="AE62" i="10" s="1"/>
  <c r="AE71" i="10" s="1"/>
  <c r="C696" i="10" s="1"/>
  <c r="N52" i="10"/>
  <c r="N67" i="10" s="1"/>
  <c r="AT52" i="10"/>
  <c r="AT67" i="10" s="1"/>
  <c r="BZ52" i="10"/>
  <c r="BZ67" i="10" s="1"/>
  <c r="BZ71" i="10" s="1"/>
  <c r="D464" i="10"/>
  <c r="C272" i="10"/>
  <c r="B473" i="10" s="1"/>
  <c r="B465" i="10"/>
  <c r="F507" i="10"/>
  <c r="H536" i="10"/>
  <c r="V71" i="10"/>
  <c r="AT71" i="10"/>
  <c r="AC52" i="10"/>
  <c r="AC67" i="10" s="1"/>
  <c r="O48" i="10"/>
  <c r="O62" i="10" s="1"/>
  <c r="O71" i="10" s="1"/>
  <c r="AU48" i="10"/>
  <c r="AU62" i="10" s="1"/>
  <c r="CA48" i="10"/>
  <c r="CA62" i="10" s="1"/>
  <c r="CA71" i="10" s="1"/>
  <c r="AL52" i="10"/>
  <c r="AL67" i="10" s="1"/>
  <c r="AL71" i="10" s="1"/>
  <c r="H48" i="10"/>
  <c r="H62" i="10" s="1"/>
  <c r="P48" i="10"/>
  <c r="P62" i="10" s="1"/>
  <c r="X48" i="10"/>
  <c r="X62" i="10" s="1"/>
  <c r="AF48" i="10"/>
  <c r="AF62" i="10" s="1"/>
  <c r="AN48" i="10"/>
  <c r="AN62" i="10" s="1"/>
  <c r="AV48" i="10"/>
  <c r="AV62" i="10" s="1"/>
  <c r="BD48" i="10"/>
  <c r="BD62" i="10" s="1"/>
  <c r="BL48" i="10"/>
  <c r="BL62" i="10" s="1"/>
  <c r="BL71" i="10" s="1"/>
  <c r="B557" i="1" s="1"/>
  <c r="BT48" i="10"/>
  <c r="BT62" i="10" s="1"/>
  <c r="CB48" i="10"/>
  <c r="CB62" i="10" s="1"/>
  <c r="G52" i="10"/>
  <c r="G67" i="10" s="1"/>
  <c r="O52" i="10"/>
  <c r="O67" i="10" s="1"/>
  <c r="W52" i="10"/>
  <c r="W67" i="10" s="1"/>
  <c r="AE52" i="10"/>
  <c r="AE67" i="10" s="1"/>
  <c r="AM52" i="10"/>
  <c r="AM67" i="10" s="1"/>
  <c r="AU52" i="10"/>
  <c r="AU67" i="10" s="1"/>
  <c r="BC52" i="10"/>
  <c r="BC67" i="10" s="1"/>
  <c r="BC71" i="10" s="1"/>
  <c r="B548" i="1" s="1"/>
  <c r="BK52" i="10"/>
  <c r="BK67" i="10" s="1"/>
  <c r="BS52" i="10"/>
  <c r="BS67" i="10" s="1"/>
  <c r="CA52" i="10"/>
  <c r="CA67" i="10" s="1"/>
  <c r="N71" i="10"/>
  <c r="E52" i="10"/>
  <c r="E67" i="10" s="1"/>
  <c r="U52" i="10"/>
  <c r="U67" i="10" s="1"/>
  <c r="AS52" i="10"/>
  <c r="AS67" i="10" s="1"/>
  <c r="BI52" i="10"/>
  <c r="BI67" i="10" s="1"/>
  <c r="BY52" i="10"/>
  <c r="BY67" i="10" s="1"/>
  <c r="G48" i="10"/>
  <c r="G62" i="10" s="1"/>
  <c r="BK48" i="10"/>
  <c r="BK62" i="10" s="1"/>
  <c r="BK71" i="10" s="1"/>
  <c r="AD52" i="10"/>
  <c r="AD67" i="10" s="1"/>
  <c r="AD71" i="10" s="1"/>
  <c r="I48" i="10"/>
  <c r="I62" i="10" s="1"/>
  <c r="Q48" i="10"/>
  <c r="Q62" i="10" s="1"/>
  <c r="Q71" i="10" s="1"/>
  <c r="C510" i="10" s="1"/>
  <c r="Y48" i="10"/>
  <c r="Y62" i="10" s="1"/>
  <c r="Y71" i="10" s="1"/>
  <c r="C690" i="10" s="1"/>
  <c r="AG48" i="10"/>
  <c r="AG62" i="10" s="1"/>
  <c r="AO48" i="10"/>
  <c r="AO62" i="10" s="1"/>
  <c r="AW48" i="10"/>
  <c r="AW62" i="10" s="1"/>
  <c r="BE48" i="10"/>
  <c r="BE62" i="10" s="1"/>
  <c r="BM48" i="10"/>
  <c r="BM62" i="10" s="1"/>
  <c r="BU48" i="10"/>
  <c r="BU62" i="10" s="1"/>
  <c r="BU71" i="10" s="1"/>
  <c r="CC48" i="10"/>
  <c r="CC62" i="10" s="1"/>
  <c r="CC71" i="10" s="1"/>
  <c r="B574" i="1" s="1"/>
  <c r="H52" i="10"/>
  <c r="H67" i="10" s="1"/>
  <c r="P52" i="10"/>
  <c r="P67" i="10" s="1"/>
  <c r="X52" i="10"/>
  <c r="X67" i="10" s="1"/>
  <c r="AF52" i="10"/>
  <c r="AF67" i="10" s="1"/>
  <c r="AN52" i="10"/>
  <c r="AN67" i="10" s="1"/>
  <c r="AV52" i="10"/>
  <c r="AV67" i="10" s="1"/>
  <c r="BD52" i="10"/>
  <c r="BD67" i="10" s="1"/>
  <c r="BL52" i="10"/>
  <c r="BL67" i="10" s="1"/>
  <c r="BT52" i="10"/>
  <c r="BT67" i="10" s="1"/>
  <c r="CB52" i="10"/>
  <c r="CB67" i="10" s="1"/>
  <c r="B444" i="10"/>
  <c r="H501" i="10"/>
  <c r="F535" i="10"/>
  <c r="H539" i="10"/>
  <c r="BR71" i="10"/>
  <c r="C563" i="10" s="1"/>
  <c r="M52" i="10"/>
  <c r="M67" i="10" s="1"/>
  <c r="AK52" i="10"/>
  <c r="AK67" i="10" s="1"/>
  <c r="BQ52" i="10"/>
  <c r="BQ67" i="10" s="1"/>
  <c r="D465" i="10"/>
  <c r="W48" i="10"/>
  <c r="W62" i="10" s="1"/>
  <c r="BC48" i="10"/>
  <c r="BC62" i="10" s="1"/>
  <c r="F52" i="10"/>
  <c r="F67" i="10" s="1"/>
  <c r="F71" i="10" s="1"/>
  <c r="BJ52" i="10"/>
  <c r="BJ67" i="10" s="1"/>
  <c r="BJ71" i="10" s="1"/>
  <c r="J48" i="10"/>
  <c r="J62" i="10" s="1"/>
  <c r="J71" i="10" s="1"/>
  <c r="C675" i="10" s="1"/>
  <c r="R48" i="10"/>
  <c r="R62" i="10" s="1"/>
  <c r="R71" i="10" s="1"/>
  <c r="Z48" i="10"/>
  <c r="Z62" i="10" s="1"/>
  <c r="Z71" i="10" s="1"/>
  <c r="AH48" i="10"/>
  <c r="AH62" i="10" s="1"/>
  <c r="AH71" i="10" s="1"/>
  <c r="AP48" i="10"/>
  <c r="AP62" i="10" s="1"/>
  <c r="AP71" i="10" s="1"/>
  <c r="C707" i="10" s="1"/>
  <c r="AX48" i="10"/>
  <c r="AX62" i="10" s="1"/>
  <c r="BF48" i="10"/>
  <c r="BF62" i="10" s="1"/>
  <c r="BN48" i="10"/>
  <c r="BN62" i="10" s="1"/>
  <c r="BN71" i="10" s="1"/>
  <c r="C559" i="10" s="1"/>
  <c r="BV48" i="10"/>
  <c r="BV62" i="10" s="1"/>
  <c r="BV71" i="10" s="1"/>
  <c r="C642" i="10" s="1"/>
  <c r="I52" i="10"/>
  <c r="I67" i="10" s="1"/>
  <c r="Q52" i="10"/>
  <c r="Q67" i="10" s="1"/>
  <c r="Y52" i="10"/>
  <c r="Y67" i="10" s="1"/>
  <c r="AG52" i="10"/>
  <c r="AG67" i="10" s="1"/>
  <c r="AO52" i="10"/>
  <c r="AO67" i="10" s="1"/>
  <c r="AW52" i="10"/>
  <c r="AW67" i="10" s="1"/>
  <c r="BE52" i="10"/>
  <c r="BE67" i="10" s="1"/>
  <c r="BM52" i="10"/>
  <c r="BM67" i="10" s="1"/>
  <c r="BU52" i="10"/>
  <c r="BU67" i="10" s="1"/>
  <c r="D339" i="10"/>
  <c r="C482" i="10" s="1"/>
  <c r="C546" i="10"/>
  <c r="G546" i="10" s="1"/>
  <c r="C630" i="10"/>
  <c r="C641" i="10"/>
  <c r="C566" i="10"/>
  <c r="C676" i="10"/>
  <c r="C504" i="10"/>
  <c r="G504" i="10" s="1"/>
  <c r="C708" i="10"/>
  <c r="C536" i="10"/>
  <c r="G536" i="10" s="1"/>
  <c r="C568" i="10"/>
  <c r="C643" i="10"/>
  <c r="C679" i="10"/>
  <c r="C507" i="10"/>
  <c r="G507" i="10" s="1"/>
  <c r="C687" i="10"/>
  <c r="C515" i="10"/>
  <c r="G515" i="10" s="1"/>
  <c r="C699" i="10"/>
  <c r="C527" i="10"/>
  <c r="G527" i="10" s="1"/>
  <c r="C535" i="10"/>
  <c r="C632" i="10"/>
  <c r="C547" i="10"/>
  <c r="C684" i="10"/>
  <c r="C512" i="10"/>
  <c r="C700" i="10"/>
  <c r="C528" i="10"/>
  <c r="G528" i="10" s="1"/>
  <c r="C625" i="10"/>
  <c r="C544" i="10"/>
  <c r="H71" i="10"/>
  <c r="B501" i="1" s="1"/>
  <c r="L71" i="10"/>
  <c r="P71" i="10"/>
  <c r="T71" i="10"/>
  <c r="X71" i="10"/>
  <c r="AB71" i="10"/>
  <c r="AF71" i="10"/>
  <c r="AJ71" i="10"/>
  <c r="B529" i="1" s="1"/>
  <c r="AN71" i="10"/>
  <c r="B533" i="1" s="1"/>
  <c r="AR71" i="10"/>
  <c r="AV71" i="10"/>
  <c r="AZ71" i="10"/>
  <c r="BD71" i="10"/>
  <c r="BT71" i="10"/>
  <c r="B565" i="1" s="1"/>
  <c r="BX71" i="10"/>
  <c r="CB71" i="10"/>
  <c r="G71" i="10"/>
  <c r="W71" i="10"/>
  <c r="AM71" i="10"/>
  <c r="BS71" i="10"/>
  <c r="B564" i="1" s="1"/>
  <c r="C620" i="10"/>
  <c r="C574" i="10"/>
  <c r="C692" i="10"/>
  <c r="C520" i="10"/>
  <c r="G520" i="10" s="1"/>
  <c r="C511" i="10"/>
  <c r="G511" i="10" s="1"/>
  <c r="C683" i="10"/>
  <c r="C691" i="10"/>
  <c r="C519" i="10"/>
  <c r="G519" i="10" s="1"/>
  <c r="C711" i="10"/>
  <c r="C539" i="10"/>
  <c r="G539" i="10" s="1"/>
  <c r="C680" i="10"/>
  <c r="C508" i="10"/>
  <c r="G508" i="10" s="1"/>
  <c r="C524" i="10"/>
  <c r="C635" i="10"/>
  <c r="C556" i="10"/>
  <c r="C647" i="10"/>
  <c r="C572" i="10"/>
  <c r="E204" i="10"/>
  <c r="C476" i="10" s="1"/>
  <c r="C430" i="10"/>
  <c r="F612" i="10"/>
  <c r="E217" i="10"/>
  <c r="C478" i="10" s="1"/>
  <c r="F496" i="10"/>
  <c r="F500" i="10"/>
  <c r="F504" i="10"/>
  <c r="F508" i="10"/>
  <c r="H508" i="10" s="1"/>
  <c r="F510" i="10"/>
  <c r="F517" i="10"/>
  <c r="F550" i="10"/>
  <c r="F522" i="10"/>
  <c r="CE75" i="10"/>
  <c r="G612" i="10"/>
  <c r="CF77" i="10"/>
  <c r="D390" i="10"/>
  <c r="B441" i="10" s="1"/>
  <c r="B438" i="10"/>
  <c r="B440" i="10" s="1"/>
  <c r="C468" i="10"/>
  <c r="C472" i="10"/>
  <c r="F519" i="10"/>
  <c r="C67" i="10"/>
  <c r="F530" i="10"/>
  <c r="D275" i="10"/>
  <c r="B436" i="10"/>
  <c r="F514" i="10"/>
  <c r="F516" i="10"/>
  <c r="F518" i="10"/>
  <c r="F520" i="10"/>
  <c r="F525" i="10"/>
  <c r="F529" i="10"/>
  <c r="F533" i="10"/>
  <c r="F534" i="10"/>
  <c r="F538" i="10"/>
  <c r="F545" i="10"/>
  <c r="F537" i="10"/>
  <c r="F546" i="10"/>
  <c r="D438" i="10"/>
  <c r="B575" i="1"/>
  <c r="B573" i="1"/>
  <c r="B572" i="1"/>
  <c r="B569" i="1"/>
  <c r="B568" i="1"/>
  <c r="B567" i="1"/>
  <c r="B566" i="1"/>
  <c r="B559" i="1"/>
  <c r="B556" i="1"/>
  <c r="B552" i="1"/>
  <c r="B549" i="1"/>
  <c r="B546" i="1"/>
  <c r="B545" i="1"/>
  <c r="B544" i="1"/>
  <c r="B541" i="1"/>
  <c r="B539" i="1"/>
  <c r="B537" i="1"/>
  <c r="B536" i="1"/>
  <c r="B535" i="1"/>
  <c r="B528" i="1"/>
  <c r="B527" i="1"/>
  <c r="B525" i="1"/>
  <c r="B521" i="1"/>
  <c r="B520" i="1"/>
  <c r="B519" i="1"/>
  <c r="B518" i="1"/>
  <c r="B517" i="1"/>
  <c r="B516" i="1"/>
  <c r="B515" i="1"/>
  <c r="B513" i="1"/>
  <c r="B512" i="1"/>
  <c r="B511" i="1"/>
  <c r="B510" i="1"/>
  <c r="B509" i="1"/>
  <c r="B508" i="1"/>
  <c r="B507" i="1"/>
  <c r="B505" i="1"/>
  <c r="B504" i="1"/>
  <c r="B500" i="1"/>
  <c r="F493" i="1"/>
  <c r="D493" i="1"/>
  <c r="B493" i="1"/>
  <c r="B499" i="1" l="1"/>
  <c r="C671" i="10"/>
  <c r="C499" i="10"/>
  <c r="G499" i="10" s="1"/>
  <c r="C646" i="10"/>
  <c r="C571" i="10"/>
  <c r="B571" i="1"/>
  <c r="C703" i="10"/>
  <c r="B531" i="1"/>
  <c r="C531" i="10"/>
  <c r="G531" i="10" s="1"/>
  <c r="C695" i="10"/>
  <c r="B523" i="1"/>
  <c r="C523" i="10"/>
  <c r="G523" i="10" s="1"/>
  <c r="C555" i="10"/>
  <c r="C617" i="10"/>
  <c r="B555" i="1"/>
  <c r="C514" i="10"/>
  <c r="G514" i="10" s="1"/>
  <c r="H514" i="10" s="1"/>
  <c r="C560" i="10"/>
  <c r="C567" i="10"/>
  <c r="C682" i="10"/>
  <c r="BF71" i="10"/>
  <c r="I71" i="10"/>
  <c r="BQ71" i="10"/>
  <c r="E71" i="10"/>
  <c r="C518" i="10"/>
  <c r="H518" i="10" s="1"/>
  <c r="CE48" i="10"/>
  <c r="C62" i="10"/>
  <c r="CE62" i="10" s="1"/>
  <c r="B570" i="1"/>
  <c r="CE67" i="10"/>
  <c r="C433" i="10" s="1"/>
  <c r="C686" i="10"/>
  <c r="C627" i="10"/>
  <c r="AX71" i="10"/>
  <c r="BM71" i="10"/>
  <c r="AU71" i="10"/>
  <c r="M777" i="10" s="1"/>
  <c r="BI71" i="10"/>
  <c r="CE52" i="10"/>
  <c r="C552" i="10"/>
  <c r="C626" i="10"/>
  <c r="BE71" i="10"/>
  <c r="B563" i="1"/>
  <c r="AW71" i="10"/>
  <c r="AS71" i="10"/>
  <c r="M775" i="10" s="1"/>
  <c r="M71" i="10"/>
  <c r="B524" i="1"/>
  <c r="C619" i="10"/>
  <c r="C503" i="10"/>
  <c r="G503" i="10" s="1"/>
  <c r="C570" i="10"/>
  <c r="AO71" i="10"/>
  <c r="AK71" i="10"/>
  <c r="M767" i="10" s="1"/>
  <c r="B503" i="1"/>
  <c r="H511" i="10"/>
  <c r="AG71" i="10"/>
  <c r="AC71" i="10"/>
  <c r="C553" i="10"/>
  <c r="C636" i="10"/>
  <c r="C677" i="10"/>
  <c r="C505" i="10"/>
  <c r="H515" i="10"/>
  <c r="G524" i="10"/>
  <c r="H524" i="10"/>
  <c r="C565" i="10"/>
  <c r="C640" i="10"/>
  <c r="C689" i="10"/>
  <c r="C517" i="10"/>
  <c r="G544" i="10"/>
  <c r="H544" i="10" s="1"/>
  <c r="G510" i="10"/>
  <c r="H510" i="10"/>
  <c r="C644" i="10"/>
  <c r="C569" i="10"/>
  <c r="C693" i="10"/>
  <c r="C521" i="10"/>
  <c r="H503" i="10"/>
  <c r="D391" i="10"/>
  <c r="D393" i="10" s="1"/>
  <c r="D396" i="10" s="1"/>
  <c r="C688" i="10"/>
  <c r="C516" i="10"/>
  <c r="C549" i="10"/>
  <c r="C624" i="10"/>
  <c r="C705" i="10"/>
  <c r="C533" i="10"/>
  <c r="G533" i="10" s="1"/>
  <c r="C673" i="10"/>
  <c r="C501" i="10"/>
  <c r="G501" i="10" s="1"/>
  <c r="G512" i="10"/>
  <c r="H512" i="10"/>
  <c r="H546" i="10"/>
  <c r="C639" i="10"/>
  <c r="C564" i="10"/>
  <c r="C672" i="10"/>
  <c r="C500" i="10"/>
  <c r="G500" i="10" s="1"/>
  <c r="C561" i="10"/>
  <c r="C621" i="10"/>
  <c r="C628" i="10"/>
  <c r="C545" i="10"/>
  <c r="C701" i="10"/>
  <c r="C529" i="10"/>
  <c r="C685" i="10"/>
  <c r="C513" i="10"/>
  <c r="C669" i="10"/>
  <c r="C497" i="10"/>
  <c r="G497" i="10" s="1"/>
  <c r="H535" i="10"/>
  <c r="G535" i="10"/>
  <c r="G518" i="10"/>
  <c r="B476" i="10"/>
  <c r="D277" i="10"/>
  <c r="D292" i="10" s="1"/>
  <c r="D341" i="10" s="1"/>
  <c r="C481" i="10" s="1"/>
  <c r="C704" i="10"/>
  <c r="C532" i="10"/>
  <c r="G532" i="10" s="1"/>
  <c r="C709" i="10"/>
  <c r="C537" i="10"/>
  <c r="G537" i="10" s="1"/>
  <c r="B532" i="1"/>
  <c r="K612" i="10"/>
  <c r="C465" i="10"/>
  <c r="C633" i="10"/>
  <c r="C548" i="10"/>
  <c r="C622" i="10"/>
  <c r="C573" i="10"/>
  <c r="C637" i="10"/>
  <c r="C557" i="10"/>
  <c r="C713" i="10"/>
  <c r="C541" i="10"/>
  <c r="C697" i="10"/>
  <c r="C525" i="10"/>
  <c r="G525" i="10" s="1"/>
  <c r="C681" i="10"/>
  <c r="C509" i="10"/>
  <c r="C71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BA48" i="1" s="1"/>
  <c r="BA62" i="1" s="1"/>
  <c r="CE65" i="1"/>
  <c r="C431" i="1" s="1"/>
  <c r="CE63" i="1"/>
  <c r="C429" i="1" s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/>
  <c r="P75" i="1"/>
  <c r="I58" i="9" s="1"/>
  <c r="O75" i="1"/>
  <c r="N746" i="1" s="1"/>
  <c r="N75" i="1"/>
  <c r="G58" i="9" s="1"/>
  <c r="M75" i="1"/>
  <c r="F58" i="9" s="1"/>
  <c r="L75" i="1"/>
  <c r="N743" i="1" s="1"/>
  <c r="E58" i="9"/>
  <c r="I75" i="1"/>
  <c r="H75" i="1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C464" i="1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E201" i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D28" i="4" s="1"/>
  <c r="E151" i="1"/>
  <c r="E150" i="1"/>
  <c r="E148" i="1"/>
  <c r="E147" i="1"/>
  <c r="E146" i="1"/>
  <c r="D19" i="4" s="1"/>
  <c r="E145" i="1"/>
  <c r="E144" i="1"/>
  <c r="B19" i="4" s="1"/>
  <c r="E141" i="1"/>
  <c r="E140" i="1"/>
  <c r="D10" i="4" s="1"/>
  <c r="E139" i="1"/>
  <c r="D111" i="1" s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48" i="1"/>
  <c r="N752" i="1"/>
  <c r="N755" i="1"/>
  <c r="N761" i="1"/>
  <c r="N762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8" i="1"/>
  <c r="C120" i="8" s="1"/>
  <c r="D330" i="1"/>
  <c r="C86" i="8" s="1"/>
  <c r="N766" i="1"/>
  <c r="N769" i="1"/>
  <c r="N758" i="1"/>
  <c r="N753" i="1"/>
  <c r="N747" i="1"/>
  <c r="F12" i="6"/>
  <c r="C469" i="1"/>
  <c r="F8" i="6"/>
  <c r="I377" i="9"/>
  <c r="I26" i="9"/>
  <c r="N740" i="1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CF77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CD722" i="1"/>
  <c r="CD71" i="1"/>
  <c r="N757" i="1"/>
  <c r="C615" i="1"/>
  <c r="V815" i="1"/>
  <c r="E372" i="9"/>
  <c r="B10" i="4"/>
  <c r="C706" i="10" l="1"/>
  <c r="B534" i="1"/>
  <c r="C534" i="10"/>
  <c r="B542" i="1"/>
  <c r="C631" i="10"/>
  <c r="C542" i="10"/>
  <c r="B558" i="1"/>
  <c r="C638" i="10"/>
  <c r="C558" i="10"/>
  <c r="N777" i="1"/>
  <c r="B543" i="1"/>
  <c r="C616" i="10"/>
  <c r="C543" i="10"/>
  <c r="C670" i="10"/>
  <c r="C498" i="10"/>
  <c r="G498" i="10" s="1"/>
  <c r="H498" i="10" s="1"/>
  <c r="B498" i="1"/>
  <c r="N760" i="1"/>
  <c r="N768" i="1"/>
  <c r="C19" i="4"/>
  <c r="D112" i="1"/>
  <c r="K814" i="10"/>
  <c r="B550" i="1"/>
  <c r="C550" i="10"/>
  <c r="G550" i="10" s="1"/>
  <c r="H550" i="10" s="1"/>
  <c r="C614" i="10"/>
  <c r="D615" i="10" s="1"/>
  <c r="D698" i="10" s="1"/>
  <c r="C623" i="10"/>
  <c r="B562" i="1"/>
  <c r="C562" i="10"/>
  <c r="N765" i="1"/>
  <c r="M780" i="10"/>
  <c r="C522" i="10"/>
  <c r="G522" i="10" s="1"/>
  <c r="B522" i="1"/>
  <c r="C694" i="10"/>
  <c r="B502" i="1"/>
  <c r="C674" i="10"/>
  <c r="C502" i="10"/>
  <c r="G502" i="10" s="1"/>
  <c r="M779" i="10"/>
  <c r="C698" i="10"/>
  <c r="C526" i="10"/>
  <c r="B526" i="1"/>
  <c r="C551" i="10"/>
  <c r="B551" i="1"/>
  <c r="C629" i="10"/>
  <c r="M735" i="10"/>
  <c r="M771" i="10"/>
  <c r="C678" i="10"/>
  <c r="B506" i="1"/>
  <c r="C506" i="10"/>
  <c r="G506" i="10" s="1"/>
  <c r="C634" i="10"/>
  <c r="C554" i="10"/>
  <c r="B554" i="1"/>
  <c r="C428" i="10"/>
  <c r="C441" i="10" s="1"/>
  <c r="CE71" i="10"/>
  <c r="D186" i="9"/>
  <c r="C702" i="10"/>
  <c r="C530" i="10"/>
  <c r="G530" i="10" s="1"/>
  <c r="B530" i="1"/>
  <c r="C710" i="10"/>
  <c r="B538" i="1"/>
  <c r="C538" i="10"/>
  <c r="G538" i="10" s="1"/>
  <c r="C712" i="10"/>
  <c r="C540" i="10"/>
  <c r="G540" i="10" s="1"/>
  <c r="B540" i="1"/>
  <c r="B476" i="1"/>
  <c r="C33" i="8"/>
  <c r="M816" i="1"/>
  <c r="I372" i="9"/>
  <c r="G10" i="4"/>
  <c r="E10" i="4"/>
  <c r="G122" i="9"/>
  <c r="D13" i="7"/>
  <c r="C473" i="1"/>
  <c r="B440" i="1"/>
  <c r="K816" i="1"/>
  <c r="C434" i="1"/>
  <c r="C430" i="1"/>
  <c r="I366" i="9"/>
  <c r="G816" i="1"/>
  <c r="F815" i="1"/>
  <c r="B441" i="1"/>
  <c r="I48" i="1"/>
  <c r="I62" i="1" s="1"/>
  <c r="I12" i="9" s="1"/>
  <c r="AL48" i="1"/>
  <c r="AL62" i="1" s="1"/>
  <c r="BL48" i="1"/>
  <c r="BL62" i="1" s="1"/>
  <c r="L48" i="1"/>
  <c r="L62" i="1" s="1"/>
  <c r="E743" i="1" s="1"/>
  <c r="D815" i="1"/>
  <c r="C417" i="1"/>
  <c r="G612" i="1"/>
  <c r="Q816" i="1"/>
  <c r="I381" i="9"/>
  <c r="P816" i="1"/>
  <c r="AH48" i="1"/>
  <c r="AH62" i="1" s="1"/>
  <c r="F140" i="9" s="1"/>
  <c r="BJ48" i="1"/>
  <c r="BJ62" i="1" s="1"/>
  <c r="BW48" i="1"/>
  <c r="BW62" i="1" s="1"/>
  <c r="E806" i="1" s="1"/>
  <c r="BQ48" i="1"/>
  <c r="BQ62" i="1" s="1"/>
  <c r="AJ48" i="1"/>
  <c r="AJ62" i="1" s="1"/>
  <c r="E767" i="1" s="1"/>
  <c r="CC48" i="1"/>
  <c r="CC62" i="1" s="1"/>
  <c r="E812" i="1" s="1"/>
  <c r="D48" i="1"/>
  <c r="D62" i="1" s="1"/>
  <c r="D12" i="9" s="1"/>
  <c r="X48" i="1"/>
  <c r="X62" i="1" s="1"/>
  <c r="AP48" i="1"/>
  <c r="AP62" i="1" s="1"/>
  <c r="E773" i="1" s="1"/>
  <c r="BP48" i="1"/>
  <c r="BP62" i="1" s="1"/>
  <c r="C48" i="1"/>
  <c r="C62" i="1" s="1"/>
  <c r="C12" i="9" s="1"/>
  <c r="AB48" i="1"/>
  <c r="AB62" i="1" s="1"/>
  <c r="G108" i="9" s="1"/>
  <c r="BR48" i="1"/>
  <c r="BR62" i="1" s="1"/>
  <c r="AG48" i="1"/>
  <c r="AG62" i="1" s="1"/>
  <c r="E140" i="9" s="1"/>
  <c r="BI48" i="1"/>
  <c r="BI62" i="1" s="1"/>
  <c r="AR48" i="1"/>
  <c r="AR62" i="1" s="1"/>
  <c r="BT48" i="1"/>
  <c r="BT62" i="1" s="1"/>
  <c r="AO48" i="1"/>
  <c r="AO62" i="1" s="1"/>
  <c r="O48" i="1"/>
  <c r="O62" i="1" s="1"/>
  <c r="E746" i="1" s="1"/>
  <c r="Q48" i="1"/>
  <c r="Q62" i="1" s="1"/>
  <c r="F48" i="1"/>
  <c r="F62" i="1" s="1"/>
  <c r="AT48" i="1"/>
  <c r="AT62" i="1" s="1"/>
  <c r="E777" i="1" s="1"/>
  <c r="BV48" i="1"/>
  <c r="BV62" i="1" s="1"/>
  <c r="D332" i="9" s="1"/>
  <c r="AW48" i="1"/>
  <c r="AW62" i="1" s="1"/>
  <c r="AE48" i="1"/>
  <c r="AE62" i="1" s="1"/>
  <c r="D816" i="1"/>
  <c r="AS48" i="1"/>
  <c r="AS62" i="1" s="1"/>
  <c r="J48" i="1"/>
  <c r="J62" i="1" s="1"/>
  <c r="AV48" i="1"/>
  <c r="AV62" i="1" s="1"/>
  <c r="E779" i="1" s="1"/>
  <c r="BX48" i="1"/>
  <c r="BX62" i="1" s="1"/>
  <c r="E807" i="1" s="1"/>
  <c r="BS48" i="1"/>
  <c r="BS62" i="1" s="1"/>
  <c r="H300" i="9" s="1"/>
  <c r="W48" i="1"/>
  <c r="W62" i="1" s="1"/>
  <c r="E754" i="1" s="1"/>
  <c r="N48" i="1"/>
  <c r="N62" i="1" s="1"/>
  <c r="G44" i="9" s="1"/>
  <c r="AX48" i="1"/>
  <c r="AX62" i="1" s="1"/>
  <c r="E781" i="1" s="1"/>
  <c r="BY48" i="1"/>
  <c r="BY62" i="1" s="1"/>
  <c r="E808" i="1" s="1"/>
  <c r="BE48" i="1"/>
  <c r="BE62" i="1" s="1"/>
  <c r="AU48" i="1"/>
  <c r="AU62" i="1" s="1"/>
  <c r="R48" i="1"/>
  <c r="R62" i="1" s="1"/>
  <c r="AZ48" i="1"/>
  <c r="AZ62" i="1" s="1"/>
  <c r="CA48" i="1"/>
  <c r="CA62" i="1" s="1"/>
  <c r="E810" i="1" s="1"/>
  <c r="K48" i="1"/>
  <c r="K62" i="1" s="1"/>
  <c r="BM48" i="1"/>
  <c r="BM62" i="1" s="1"/>
  <c r="G48" i="1"/>
  <c r="G62" i="1" s="1"/>
  <c r="G12" i="9" s="1"/>
  <c r="V48" i="1"/>
  <c r="V62" i="1" s="1"/>
  <c r="E753" i="1" s="1"/>
  <c r="BU48" i="1"/>
  <c r="BU62" i="1" s="1"/>
  <c r="BD48" i="1"/>
  <c r="BD62" i="1" s="1"/>
  <c r="AI48" i="1"/>
  <c r="AI62" i="1" s="1"/>
  <c r="E766" i="1" s="1"/>
  <c r="E48" i="1"/>
  <c r="E62" i="1" s="1"/>
  <c r="Z48" i="1"/>
  <c r="Z62" i="1" s="1"/>
  <c r="E757" i="1" s="1"/>
  <c r="BF48" i="1"/>
  <c r="BF62" i="1" s="1"/>
  <c r="E789" i="1" s="1"/>
  <c r="E44" i="9"/>
  <c r="AY48" i="1"/>
  <c r="AY62" i="1" s="1"/>
  <c r="E782" i="1" s="1"/>
  <c r="U48" i="1"/>
  <c r="U62" i="1" s="1"/>
  <c r="BN48" i="1"/>
  <c r="BN62" i="1" s="1"/>
  <c r="C300" i="9" s="1"/>
  <c r="BB48" i="1"/>
  <c r="BB62" i="1" s="1"/>
  <c r="AA48" i="1"/>
  <c r="AA62" i="1" s="1"/>
  <c r="F108" i="9" s="1"/>
  <c r="AD48" i="1"/>
  <c r="AD62" i="1" s="1"/>
  <c r="I108" i="9" s="1"/>
  <c r="BG48" i="1"/>
  <c r="BG62" i="1" s="1"/>
  <c r="AK48" i="1"/>
  <c r="AK62" i="1" s="1"/>
  <c r="I140" i="9" s="1"/>
  <c r="AN48" i="1"/>
  <c r="AN62" i="1" s="1"/>
  <c r="E172" i="9" s="1"/>
  <c r="AF48" i="1"/>
  <c r="AF62" i="1" s="1"/>
  <c r="E763" i="1" s="1"/>
  <c r="BH48" i="1"/>
  <c r="BH62" i="1" s="1"/>
  <c r="D268" i="9" s="1"/>
  <c r="BO48" i="1"/>
  <c r="BO62" i="1" s="1"/>
  <c r="C668" i="10"/>
  <c r="C496" i="10"/>
  <c r="G496" i="10" s="1"/>
  <c r="B496" i="1"/>
  <c r="G529" i="10"/>
  <c r="H529" i="10" s="1"/>
  <c r="G517" i="10"/>
  <c r="H517" i="10" s="1"/>
  <c r="D702" i="10"/>
  <c r="D703" i="10"/>
  <c r="D696" i="10"/>
  <c r="D670" i="10"/>
  <c r="D713" i="10"/>
  <c r="D638" i="10"/>
  <c r="D619" i="10"/>
  <c r="D644" i="10"/>
  <c r="D628" i="10"/>
  <c r="D637" i="10"/>
  <c r="G505" i="10"/>
  <c r="H505" i="10" s="1"/>
  <c r="M733" i="10"/>
  <c r="G509" i="10"/>
  <c r="H509" i="10"/>
  <c r="G516" i="10"/>
  <c r="H516" i="10"/>
  <c r="F814" i="10"/>
  <c r="G513" i="10"/>
  <c r="H513" i="10"/>
  <c r="G545" i="10"/>
  <c r="H545" i="10"/>
  <c r="G521" i="10"/>
  <c r="H521" i="10"/>
  <c r="T814" i="10"/>
  <c r="H814" i="10"/>
  <c r="R814" i="10"/>
  <c r="P814" i="10"/>
  <c r="E373" i="9"/>
  <c r="C575" i="1"/>
  <c r="E762" i="1"/>
  <c r="E752" i="10"/>
  <c r="C14" i="5"/>
  <c r="D428" i="1"/>
  <c r="D612" i="1"/>
  <c r="CF76" i="1"/>
  <c r="AG52" i="1" s="1"/>
  <c r="AG67" i="1" s="1"/>
  <c r="E740" i="1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H76" i="9"/>
  <c r="C172" i="9"/>
  <c r="E769" i="1"/>
  <c r="E801" i="1"/>
  <c r="G300" i="9"/>
  <c r="B446" i="1"/>
  <c r="D242" i="1"/>
  <c r="E779" i="10"/>
  <c r="E795" i="10"/>
  <c r="C418" i="1"/>
  <c r="D438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G204" i="9"/>
  <c r="F7" i="6"/>
  <c r="E204" i="1"/>
  <c r="C468" i="1"/>
  <c r="I383" i="9"/>
  <c r="S816" i="1"/>
  <c r="D22" i="7"/>
  <c r="C40" i="5"/>
  <c r="N815" i="10"/>
  <c r="C420" i="1"/>
  <c r="B28" i="4"/>
  <c r="N772" i="1"/>
  <c r="F186" i="9"/>
  <c r="E763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D679" i="10" l="1"/>
  <c r="D633" i="10"/>
  <c r="D683" i="10"/>
  <c r="D621" i="10"/>
  <c r="D640" i="10"/>
  <c r="D675" i="10"/>
  <c r="D674" i="10"/>
  <c r="D700" i="10"/>
  <c r="D707" i="10"/>
  <c r="D706" i="10"/>
  <c r="D689" i="10"/>
  <c r="D641" i="10"/>
  <c r="D684" i="10"/>
  <c r="D623" i="10"/>
  <c r="D627" i="10"/>
  <c r="D676" i="10"/>
  <c r="D678" i="10"/>
  <c r="D704" i="10"/>
  <c r="D711" i="10"/>
  <c r="D710" i="10"/>
  <c r="G526" i="10"/>
  <c r="H526" i="10"/>
  <c r="D616" i="10"/>
  <c r="D681" i="10"/>
  <c r="D685" i="10"/>
  <c r="D626" i="10"/>
  <c r="D668" i="10"/>
  <c r="D677" i="10"/>
  <c r="D682" i="10"/>
  <c r="D708" i="10"/>
  <c r="D716" i="10"/>
  <c r="D620" i="10"/>
  <c r="D715" i="10" s="1"/>
  <c r="D635" i="10"/>
  <c r="D624" i="10"/>
  <c r="D697" i="10"/>
  <c r="D629" i="10"/>
  <c r="D669" i="10"/>
  <c r="D687" i="10"/>
  <c r="D693" i="10"/>
  <c r="D712" i="10"/>
  <c r="D686" i="10"/>
  <c r="C716" i="10"/>
  <c r="M815" i="10"/>
  <c r="G24" i="3"/>
  <c r="G726" i="1"/>
  <c r="B418" i="1"/>
  <c r="C648" i="10"/>
  <c r="M716" i="10" s="1"/>
  <c r="D631" i="10"/>
  <c r="D680" i="10"/>
  <c r="D625" i="10"/>
  <c r="D701" i="10"/>
  <c r="D632" i="10"/>
  <c r="D671" i="10"/>
  <c r="D645" i="10"/>
  <c r="D709" i="10"/>
  <c r="D691" i="10"/>
  <c r="D690" i="10"/>
  <c r="G534" i="10"/>
  <c r="H534" i="10" s="1"/>
  <c r="D639" i="10"/>
  <c r="D642" i="10"/>
  <c r="D630" i="10"/>
  <c r="D705" i="10"/>
  <c r="D634" i="10"/>
  <c r="D672" i="10"/>
  <c r="D646" i="10"/>
  <c r="D688" i="10"/>
  <c r="D695" i="10"/>
  <c r="D694" i="10"/>
  <c r="D622" i="10"/>
  <c r="D618" i="10"/>
  <c r="D643" i="10"/>
  <c r="D617" i="10"/>
  <c r="D636" i="10"/>
  <c r="D673" i="10"/>
  <c r="D647" i="10"/>
  <c r="D692" i="10"/>
  <c r="D699" i="10"/>
  <c r="C715" i="10"/>
  <c r="F204" i="9"/>
  <c r="C332" i="9"/>
  <c r="E738" i="1"/>
  <c r="E758" i="1"/>
  <c r="I332" i="9"/>
  <c r="H268" i="9"/>
  <c r="E795" i="1"/>
  <c r="E745" i="1"/>
  <c r="G332" i="9"/>
  <c r="F268" i="9"/>
  <c r="E765" i="1"/>
  <c r="E332" i="9"/>
  <c r="E737" i="1"/>
  <c r="D364" i="9"/>
  <c r="E793" i="1"/>
  <c r="D108" i="9"/>
  <c r="H44" i="9"/>
  <c r="F12" i="9"/>
  <c r="H204" i="9"/>
  <c r="E108" i="9"/>
  <c r="I236" i="9"/>
  <c r="F172" i="9"/>
  <c r="E797" i="1"/>
  <c r="E772" i="1"/>
  <c r="E805" i="1"/>
  <c r="D204" i="9"/>
  <c r="E783" i="1"/>
  <c r="I268" i="9"/>
  <c r="C236" i="9"/>
  <c r="E755" i="1"/>
  <c r="E796" i="1"/>
  <c r="E761" i="1"/>
  <c r="E785" i="1"/>
  <c r="I204" i="9"/>
  <c r="E204" i="9"/>
  <c r="H140" i="9"/>
  <c r="G172" i="9"/>
  <c r="E778" i="1"/>
  <c r="E735" i="1"/>
  <c r="E756" i="1"/>
  <c r="C140" i="9"/>
  <c r="AM52" i="1"/>
  <c r="AM67" i="1" s="1"/>
  <c r="J770" i="1" s="1"/>
  <c r="BE52" i="1"/>
  <c r="BE67" i="1" s="1"/>
  <c r="BE71" i="1" s="1"/>
  <c r="E145" i="9"/>
  <c r="J764" i="1"/>
  <c r="BX52" i="1"/>
  <c r="BX67" i="1" s="1"/>
  <c r="F337" i="9" s="1"/>
  <c r="G52" i="1"/>
  <c r="G67" i="1" s="1"/>
  <c r="G17" i="9" s="1"/>
  <c r="BQ52" i="1"/>
  <c r="BQ67" i="1" s="1"/>
  <c r="F305" i="9" s="1"/>
  <c r="AX52" i="1"/>
  <c r="AX67" i="1" s="1"/>
  <c r="J781" i="1" s="1"/>
  <c r="BF52" i="1"/>
  <c r="BF67" i="1" s="1"/>
  <c r="J789" i="1" s="1"/>
  <c r="AB52" i="1"/>
  <c r="AB67" i="1" s="1"/>
  <c r="G113" i="9" s="1"/>
  <c r="AN52" i="1"/>
  <c r="AN67" i="1" s="1"/>
  <c r="J771" i="1" s="1"/>
  <c r="AA52" i="1"/>
  <c r="AA67" i="1" s="1"/>
  <c r="F113" i="9" s="1"/>
  <c r="BV52" i="1"/>
  <c r="BV67" i="1" s="1"/>
  <c r="J805" i="1" s="1"/>
  <c r="V52" i="1"/>
  <c r="V67" i="1" s="1"/>
  <c r="BO52" i="1"/>
  <c r="BO67" i="1" s="1"/>
  <c r="D305" i="9" s="1"/>
  <c r="AW52" i="1"/>
  <c r="AW67" i="1" s="1"/>
  <c r="G209" i="9" s="1"/>
  <c r="BD52" i="1"/>
  <c r="BD67" i="1" s="1"/>
  <c r="G241" i="9" s="1"/>
  <c r="D52" i="1"/>
  <c r="D67" i="1" s="1"/>
  <c r="D17" i="9" s="1"/>
  <c r="AK52" i="1"/>
  <c r="AK67" i="1" s="1"/>
  <c r="J768" i="1" s="1"/>
  <c r="BN52" i="1"/>
  <c r="BN67" i="1" s="1"/>
  <c r="C305" i="9" s="1"/>
  <c r="CB52" i="1"/>
  <c r="CB67" i="1" s="1"/>
  <c r="C369" i="9" s="1"/>
  <c r="J52" i="1"/>
  <c r="J67" i="1" s="1"/>
  <c r="J71" i="1" s="1"/>
  <c r="AH52" i="1"/>
  <c r="AH67" i="1" s="1"/>
  <c r="F145" i="9" s="1"/>
  <c r="M52" i="1"/>
  <c r="M67" i="1" s="1"/>
  <c r="J744" i="1" s="1"/>
  <c r="BT52" i="1"/>
  <c r="BT67" i="1" s="1"/>
  <c r="BT71" i="1" s="1"/>
  <c r="T52" i="1"/>
  <c r="T67" i="1" s="1"/>
  <c r="J751" i="1" s="1"/>
  <c r="H52" i="1"/>
  <c r="H67" i="1" s="1"/>
  <c r="H17" i="9" s="1"/>
  <c r="BM52" i="1"/>
  <c r="BM67" i="1" s="1"/>
  <c r="I273" i="9" s="1"/>
  <c r="AF52" i="1"/>
  <c r="AF67" i="1" s="1"/>
  <c r="D145" i="9" s="1"/>
  <c r="P52" i="1"/>
  <c r="P67" i="1" s="1"/>
  <c r="I49" i="9" s="1"/>
  <c r="AJ52" i="1"/>
  <c r="AJ67" i="1" s="1"/>
  <c r="J767" i="1" s="1"/>
  <c r="AY52" i="1"/>
  <c r="AY67" i="1" s="1"/>
  <c r="J782" i="1" s="1"/>
  <c r="BY52" i="1"/>
  <c r="BY67" i="1" s="1"/>
  <c r="G337" i="9" s="1"/>
  <c r="BP52" i="1"/>
  <c r="BP67" i="1" s="1"/>
  <c r="BP71" i="1" s="1"/>
  <c r="BR52" i="1"/>
  <c r="BR67" i="1" s="1"/>
  <c r="G305" i="9" s="1"/>
  <c r="F52" i="1"/>
  <c r="F67" i="1" s="1"/>
  <c r="F17" i="9" s="1"/>
  <c r="G236" i="9"/>
  <c r="E787" i="1"/>
  <c r="E736" i="1"/>
  <c r="AG71" i="1"/>
  <c r="E149" i="9" s="1"/>
  <c r="E811" i="1"/>
  <c r="C44" i="9"/>
  <c r="C268" i="9"/>
  <c r="E790" i="1"/>
  <c r="E799" i="1"/>
  <c r="E300" i="9"/>
  <c r="E802" i="1"/>
  <c r="E764" i="1"/>
  <c r="E734" i="1"/>
  <c r="G140" i="9"/>
  <c r="E744" i="1"/>
  <c r="AN71" i="1"/>
  <c r="E181" i="9" s="1"/>
  <c r="E780" i="1"/>
  <c r="E12" i="9"/>
  <c r="D300" i="9"/>
  <c r="I76" i="9"/>
  <c r="F332" i="9"/>
  <c r="D76" i="9"/>
  <c r="E749" i="1"/>
  <c r="E798" i="1"/>
  <c r="E791" i="1"/>
  <c r="E776" i="1"/>
  <c r="C204" i="9"/>
  <c r="H172" i="9"/>
  <c r="CE62" i="1"/>
  <c r="I364" i="9" s="1"/>
  <c r="E804" i="1"/>
  <c r="G76" i="9"/>
  <c r="E752" i="1"/>
  <c r="E792" i="1"/>
  <c r="E268" i="9"/>
  <c r="E788" i="1"/>
  <c r="H236" i="9"/>
  <c r="F300" i="9"/>
  <c r="E800" i="1"/>
  <c r="D44" i="9"/>
  <c r="I172" i="9"/>
  <c r="E775" i="1"/>
  <c r="E741" i="1"/>
  <c r="E771" i="1"/>
  <c r="AA71" i="1"/>
  <c r="F117" i="9" s="1"/>
  <c r="E236" i="9"/>
  <c r="C76" i="9"/>
  <c r="E742" i="1"/>
  <c r="D140" i="9"/>
  <c r="E768" i="1"/>
  <c r="E748" i="1"/>
  <c r="E803" i="1"/>
  <c r="I300" i="9"/>
  <c r="CE48" i="1"/>
  <c r="F76" i="9"/>
  <c r="E751" i="1"/>
  <c r="J806" i="10"/>
  <c r="J776" i="10"/>
  <c r="J755" i="10"/>
  <c r="N815" i="1"/>
  <c r="F511" i="1"/>
  <c r="H501" i="1"/>
  <c r="F501" i="1"/>
  <c r="F497" i="1"/>
  <c r="H497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C535" i="1" s="1"/>
  <c r="G535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C691" i="1" s="1"/>
  <c r="BB52" i="1"/>
  <c r="BB67" i="1" s="1"/>
  <c r="BB71" i="1" s="1"/>
  <c r="L52" i="1"/>
  <c r="L67" i="1" s="1"/>
  <c r="L71" i="1" s="1"/>
  <c r="C677" i="1" s="1"/>
  <c r="BA52" i="1"/>
  <c r="BA67" i="1" s="1"/>
  <c r="BA71" i="1" s="1"/>
  <c r="AV52" i="1"/>
  <c r="AV67" i="1" s="1"/>
  <c r="AV71" i="1" s="1"/>
  <c r="AL52" i="1"/>
  <c r="AL67" i="1" s="1"/>
  <c r="AL71" i="1" s="1"/>
  <c r="C181" i="9" s="1"/>
  <c r="CC52" i="1"/>
  <c r="CC67" i="1" s="1"/>
  <c r="CC71" i="1" s="1"/>
  <c r="D373" i="9" s="1"/>
  <c r="AC52" i="1"/>
  <c r="AC67" i="1" s="1"/>
  <c r="AC71" i="1" s="1"/>
  <c r="H117" i="9" s="1"/>
  <c r="BS52" i="1"/>
  <c r="BS67" i="1" s="1"/>
  <c r="BS71" i="1" s="1"/>
  <c r="AO52" i="1"/>
  <c r="AO67" i="1" s="1"/>
  <c r="AO71" i="1" s="1"/>
  <c r="AI52" i="1"/>
  <c r="AI67" i="1" s="1"/>
  <c r="AI71" i="1" s="1"/>
  <c r="C700" i="1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H181" i="9" s="1"/>
  <c r="AR52" i="1"/>
  <c r="AR67" i="1" s="1"/>
  <c r="AR71" i="1" s="1"/>
  <c r="AZ52" i="1"/>
  <c r="AZ67" i="1" s="1"/>
  <c r="AZ71" i="1" s="1"/>
  <c r="N52" i="1"/>
  <c r="N67" i="1" s="1"/>
  <c r="N71" i="1" s="1"/>
  <c r="C679" i="1" s="1"/>
  <c r="CA52" i="1"/>
  <c r="CA67" i="1" s="1"/>
  <c r="CA71" i="1" s="1"/>
  <c r="BU52" i="1"/>
  <c r="BU67" i="1" s="1"/>
  <c r="BU71" i="1" s="1"/>
  <c r="C641" i="1" s="1"/>
  <c r="AD52" i="1"/>
  <c r="AD67" i="1" s="1"/>
  <c r="AD71" i="1" s="1"/>
  <c r="C523" i="1" s="1"/>
  <c r="G523" i="1" s="1"/>
  <c r="AT52" i="1"/>
  <c r="AT67" i="1" s="1"/>
  <c r="AT71" i="1" s="1"/>
  <c r="C539" i="1" s="1"/>
  <c r="G539" i="1" s="1"/>
  <c r="E760" i="1"/>
  <c r="F236" i="9"/>
  <c r="E786" i="1"/>
  <c r="I44" i="9"/>
  <c r="E747" i="1"/>
  <c r="G268" i="9"/>
  <c r="E794" i="1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C643" i="1" s="1"/>
  <c r="BI52" i="1"/>
  <c r="BI67" i="1" s="1"/>
  <c r="BI71" i="1" s="1"/>
  <c r="K52" i="1"/>
  <c r="K67" i="1" s="1"/>
  <c r="K71" i="1" s="1"/>
  <c r="D465" i="1"/>
  <c r="F505" i="1"/>
  <c r="F499" i="1"/>
  <c r="H499" i="1"/>
  <c r="E739" i="1"/>
  <c r="H12" i="9"/>
  <c r="E52" i="1"/>
  <c r="E67" i="1" s="1"/>
  <c r="E71" i="1" s="1"/>
  <c r="X52" i="1"/>
  <c r="X67" i="1" s="1"/>
  <c r="X71" i="1" s="1"/>
  <c r="BH52" i="1"/>
  <c r="BH67" i="1" s="1"/>
  <c r="BH71" i="1" s="1"/>
  <c r="I52" i="1"/>
  <c r="I67" i="1" s="1"/>
  <c r="I71" i="1" s="1"/>
  <c r="I21" i="9" s="1"/>
  <c r="BJ52" i="1"/>
  <c r="BJ67" i="1" s="1"/>
  <c r="BJ71" i="1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H520" i="1"/>
  <c r="D341" i="1"/>
  <c r="C481" i="1" s="1"/>
  <c r="C50" i="8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C126" i="8"/>
  <c r="D391" i="1"/>
  <c r="F32" i="6"/>
  <c r="C478" i="1"/>
  <c r="J748" i="10"/>
  <c r="J763" i="10"/>
  <c r="J795" i="10"/>
  <c r="C102" i="8"/>
  <c r="C482" i="1"/>
  <c r="E760" i="10"/>
  <c r="E770" i="10"/>
  <c r="E786" i="10"/>
  <c r="E802" i="10"/>
  <c r="E810" i="10"/>
  <c r="F498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F516" i="1"/>
  <c r="J771" i="10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M71" i="1" l="1"/>
  <c r="C506" i="1" s="1"/>
  <c r="G506" i="1" s="1"/>
  <c r="E623" i="10"/>
  <c r="E814" i="10"/>
  <c r="E612" i="10"/>
  <c r="AM71" i="1"/>
  <c r="D177" i="9"/>
  <c r="H241" i="9"/>
  <c r="D71" i="1"/>
  <c r="D21" i="9" s="1"/>
  <c r="J788" i="1"/>
  <c r="AW71" i="1"/>
  <c r="G213" i="9" s="1"/>
  <c r="F181" i="9"/>
  <c r="C534" i="1"/>
  <c r="G534" i="1" s="1"/>
  <c r="T71" i="1"/>
  <c r="C513" i="1" s="1"/>
  <c r="G513" i="1" s="1"/>
  <c r="AY71" i="1"/>
  <c r="C625" i="1" s="1"/>
  <c r="BQ71" i="1"/>
  <c r="F309" i="9" s="1"/>
  <c r="AB71" i="1"/>
  <c r="C693" i="1" s="1"/>
  <c r="BY71" i="1"/>
  <c r="C570" i="1" s="1"/>
  <c r="BR71" i="1"/>
  <c r="C563" i="1" s="1"/>
  <c r="BF71" i="1"/>
  <c r="I245" i="9" s="1"/>
  <c r="C502" i="1"/>
  <c r="G502" i="1" s="1"/>
  <c r="H71" i="1"/>
  <c r="C673" i="1" s="1"/>
  <c r="C674" i="1"/>
  <c r="C524" i="1"/>
  <c r="C149" i="9"/>
  <c r="C696" i="1"/>
  <c r="C676" i="1"/>
  <c r="C504" i="1"/>
  <c r="G504" i="1" s="1"/>
  <c r="D53" i="9"/>
  <c r="I341" i="9"/>
  <c r="C572" i="1"/>
  <c r="C557" i="1"/>
  <c r="C637" i="1"/>
  <c r="H277" i="9"/>
  <c r="C617" i="1"/>
  <c r="C555" i="1"/>
  <c r="F277" i="9"/>
  <c r="C53" i="9"/>
  <c r="C675" i="1"/>
  <c r="C503" i="1"/>
  <c r="G503" i="1" s="1"/>
  <c r="C518" i="1"/>
  <c r="G518" i="1" s="1"/>
  <c r="C690" i="1"/>
  <c r="D117" i="9"/>
  <c r="E213" i="9"/>
  <c r="C712" i="1"/>
  <c r="C540" i="1"/>
  <c r="G540" i="1" s="1"/>
  <c r="C541" i="1"/>
  <c r="C713" i="1"/>
  <c r="F213" i="9"/>
  <c r="C245" i="9"/>
  <c r="C628" i="1"/>
  <c r="C545" i="1"/>
  <c r="G545" i="1" s="1"/>
  <c r="C85" i="9"/>
  <c r="C682" i="1"/>
  <c r="C510" i="1"/>
  <c r="G510" i="1" s="1"/>
  <c r="E245" i="9"/>
  <c r="C632" i="1"/>
  <c r="C547" i="1"/>
  <c r="C517" i="1"/>
  <c r="G517" i="1" s="1"/>
  <c r="C689" i="1"/>
  <c r="C117" i="9"/>
  <c r="C498" i="1"/>
  <c r="G498" i="1" s="1"/>
  <c r="E21" i="9"/>
  <c r="C670" i="1"/>
  <c r="AJ71" i="1"/>
  <c r="C701" i="1" s="1"/>
  <c r="C546" i="1"/>
  <c r="G546" i="1" s="1"/>
  <c r="D245" i="9"/>
  <c r="C630" i="1"/>
  <c r="BN71" i="1"/>
  <c r="C619" i="1" s="1"/>
  <c r="BD71" i="1"/>
  <c r="C703" i="1"/>
  <c r="C341" i="9"/>
  <c r="J753" i="1"/>
  <c r="V71" i="1"/>
  <c r="BO71" i="1"/>
  <c r="C531" i="1"/>
  <c r="G531" i="1" s="1"/>
  <c r="BM71" i="1"/>
  <c r="CB71" i="1"/>
  <c r="C573" i="1" s="1"/>
  <c r="C706" i="1"/>
  <c r="AX71" i="1"/>
  <c r="C543" i="1" s="1"/>
  <c r="F71" i="1"/>
  <c r="P71" i="1"/>
  <c r="I53" i="9" s="1"/>
  <c r="J787" i="1"/>
  <c r="AK71" i="1"/>
  <c r="C530" i="1" s="1"/>
  <c r="G530" i="1" s="1"/>
  <c r="AF71" i="1"/>
  <c r="C697" i="1" s="1"/>
  <c r="C566" i="1"/>
  <c r="BX71" i="1"/>
  <c r="C644" i="1" s="1"/>
  <c r="BV71" i="1"/>
  <c r="D341" i="9" s="1"/>
  <c r="AH71" i="1"/>
  <c r="C699" i="1" s="1"/>
  <c r="G71" i="1"/>
  <c r="C672" i="1" s="1"/>
  <c r="C647" i="1"/>
  <c r="C620" i="1"/>
  <c r="C507" i="1"/>
  <c r="G507" i="1" s="1"/>
  <c r="D213" i="9"/>
  <c r="G53" i="9"/>
  <c r="C711" i="1"/>
  <c r="C568" i="1"/>
  <c r="C505" i="1"/>
  <c r="G505" i="1" s="1"/>
  <c r="E53" i="9"/>
  <c r="E341" i="9"/>
  <c r="C574" i="1"/>
  <c r="C678" i="1"/>
  <c r="F53" i="9"/>
  <c r="C508" i="1"/>
  <c r="G508" i="1" s="1"/>
  <c r="C680" i="1"/>
  <c r="C519" i="1"/>
  <c r="G519" i="1" s="1"/>
  <c r="I117" i="9"/>
  <c r="E117" i="9"/>
  <c r="C695" i="1"/>
  <c r="C567" i="1"/>
  <c r="E815" i="1"/>
  <c r="J735" i="1"/>
  <c r="J811" i="1"/>
  <c r="G181" i="9"/>
  <c r="C707" i="1"/>
  <c r="H145" i="9"/>
  <c r="J765" i="1"/>
  <c r="J807" i="1"/>
  <c r="J797" i="1"/>
  <c r="C708" i="1"/>
  <c r="C536" i="1"/>
  <c r="G536" i="1" s="1"/>
  <c r="J800" i="1"/>
  <c r="J737" i="1"/>
  <c r="I209" i="9"/>
  <c r="J808" i="1"/>
  <c r="I145" i="9"/>
  <c r="C528" i="1"/>
  <c r="G528" i="1" s="1"/>
  <c r="J738" i="1"/>
  <c r="H209" i="9"/>
  <c r="I241" i="9"/>
  <c r="F49" i="9"/>
  <c r="J758" i="1"/>
  <c r="G149" i="9"/>
  <c r="J801" i="1"/>
  <c r="J739" i="1"/>
  <c r="J796" i="1"/>
  <c r="D337" i="9"/>
  <c r="C526" i="1"/>
  <c r="G526" i="1" s="1"/>
  <c r="C698" i="1"/>
  <c r="J798" i="1"/>
  <c r="C694" i="1"/>
  <c r="C522" i="1"/>
  <c r="G522" i="1" s="1"/>
  <c r="J759" i="1"/>
  <c r="I85" i="9"/>
  <c r="C692" i="1"/>
  <c r="J763" i="1"/>
  <c r="C688" i="1"/>
  <c r="C520" i="1"/>
  <c r="G520" i="1" s="1"/>
  <c r="F81" i="9"/>
  <c r="J780" i="1"/>
  <c r="J747" i="1"/>
  <c r="J803" i="1"/>
  <c r="I305" i="9"/>
  <c r="H81" i="9"/>
  <c r="C49" i="9"/>
  <c r="J741" i="1"/>
  <c r="E177" i="9"/>
  <c r="C705" i="1"/>
  <c r="J799" i="1"/>
  <c r="E305" i="9"/>
  <c r="H516" i="1"/>
  <c r="C561" i="1"/>
  <c r="C621" i="1"/>
  <c r="E309" i="9"/>
  <c r="C277" i="9"/>
  <c r="C618" i="1"/>
  <c r="C552" i="1"/>
  <c r="C614" i="1"/>
  <c r="H245" i="9"/>
  <c r="C550" i="1"/>
  <c r="C631" i="1"/>
  <c r="C428" i="1"/>
  <c r="C710" i="1"/>
  <c r="C213" i="9"/>
  <c r="C538" i="1"/>
  <c r="G538" i="1" s="1"/>
  <c r="E816" i="1"/>
  <c r="C636" i="1"/>
  <c r="C553" i="1"/>
  <c r="D277" i="9"/>
  <c r="C554" i="1"/>
  <c r="C634" i="1"/>
  <c r="E277" i="9"/>
  <c r="C533" i="1"/>
  <c r="G533" i="1" s="1"/>
  <c r="C565" i="1"/>
  <c r="C640" i="1"/>
  <c r="I309" i="9"/>
  <c r="C537" i="1"/>
  <c r="G537" i="1" s="1"/>
  <c r="C709" i="1"/>
  <c r="I181" i="9"/>
  <c r="C511" i="1"/>
  <c r="C683" i="1"/>
  <c r="D85" i="9"/>
  <c r="G85" i="9"/>
  <c r="C686" i="1"/>
  <c r="C514" i="1"/>
  <c r="G514" i="1" s="1"/>
  <c r="C639" i="1"/>
  <c r="C564" i="1"/>
  <c r="H309" i="9"/>
  <c r="E716" i="10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706" i="10"/>
  <c r="E690" i="10"/>
  <c r="E683" i="10"/>
  <c r="E679" i="10"/>
  <c r="E675" i="10"/>
  <c r="E671" i="10"/>
  <c r="E644" i="10"/>
  <c r="E643" i="10"/>
  <c r="E642" i="10"/>
  <c r="E641" i="10"/>
  <c r="E702" i="10"/>
  <c r="E698" i="10"/>
  <c r="E694" i="10"/>
  <c r="E686" i="10"/>
  <c r="E674" i="10"/>
  <c r="E673" i="10"/>
  <c r="E672" i="10"/>
  <c r="E685" i="10"/>
  <c r="E684" i="10"/>
  <c r="E670" i="10"/>
  <c r="E669" i="10"/>
  <c r="E668" i="10"/>
  <c r="E647" i="10"/>
  <c r="E645" i="10"/>
  <c r="E640" i="10"/>
  <c r="E639" i="10"/>
  <c r="E638" i="10"/>
  <c r="E637" i="10"/>
  <c r="E636" i="10"/>
  <c r="E635" i="10"/>
  <c r="E634" i="10"/>
  <c r="E633" i="10"/>
  <c r="E632" i="10"/>
  <c r="E631" i="10"/>
  <c r="E629" i="10"/>
  <c r="E626" i="10"/>
  <c r="E710" i="10"/>
  <c r="E630" i="10"/>
  <c r="E625" i="10"/>
  <c r="E624" i="10"/>
  <c r="E682" i="10"/>
  <c r="E681" i="10"/>
  <c r="E680" i="10"/>
  <c r="E628" i="10"/>
  <c r="E677" i="10"/>
  <c r="E678" i="10"/>
  <c r="E676" i="10"/>
  <c r="E627" i="10"/>
  <c r="E646" i="10"/>
  <c r="C145" i="9"/>
  <c r="J762" i="1"/>
  <c r="J740" i="1"/>
  <c r="I17" i="9"/>
  <c r="J806" i="1"/>
  <c r="E337" i="9"/>
  <c r="J790" i="1"/>
  <c r="C273" i="9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496" i="1" s="1"/>
  <c r="G496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F522" i="1"/>
  <c r="H522" i="1"/>
  <c r="F510" i="1"/>
  <c r="F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F508" i="1"/>
  <c r="F514" i="1"/>
  <c r="H507" i="1"/>
  <c r="F507" i="1"/>
  <c r="F518" i="1"/>
  <c r="F546" i="1"/>
  <c r="F506" i="1"/>
  <c r="H506" i="1"/>
  <c r="H500" i="1"/>
  <c r="F500" i="1"/>
  <c r="F509" i="1"/>
  <c r="H518" i="1" l="1"/>
  <c r="F149" i="9"/>
  <c r="C544" i="1"/>
  <c r="G544" i="1" s="1"/>
  <c r="C622" i="1"/>
  <c r="C373" i="9"/>
  <c r="C21" i="9"/>
  <c r="F85" i="9"/>
  <c r="C668" i="1"/>
  <c r="C669" i="1"/>
  <c r="C497" i="1"/>
  <c r="G497" i="1" s="1"/>
  <c r="C562" i="1"/>
  <c r="C623" i="1"/>
  <c r="C616" i="1"/>
  <c r="H213" i="9"/>
  <c r="I149" i="9"/>
  <c r="C542" i="1"/>
  <c r="H498" i="1"/>
  <c r="C521" i="1"/>
  <c r="G521" i="1" s="1"/>
  <c r="C626" i="1"/>
  <c r="C702" i="1"/>
  <c r="H149" i="9"/>
  <c r="I213" i="9"/>
  <c r="C642" i="1"/>
  <c r="H517" i="1"/>
  <c r="D149" i="9"/>
  <c r="C569" i="1"/>
  <c r="C501" i="1"/>
  <c r="G501" i="1" s="1"/>
  <c r="H21" i="9"/>
  <c r="G309" i="9"/>
  <c r="C525" i="1"/>
  <c r="G525" i="1" s="1"/>
  <c r="G341" i="9"/>
  <c r="F341" i="9"/>
  <c r="G117" i="9"/>
  <c r="C645" i="1"/>
  <c r="C629" i="1"/>
  <c r="C551" i="1"/>
  <c r="C509" i="1"/>
  <c r="G509" i="1" s="1"/>
  <c r="C681" i="1"/>
  <c r="C309" i="9"/>
  <c r="F21" i="9"/>
  <c r="C671" i="1"/>
  <c r="C499" i="1"/>
  <c r="G499" i="1" s="1"/>
  <c r="C559" i="1"/>
  <c r="C638" i="1"/>
  <c r="I277" i="9"/>
  <c r="C558" i="1"/>
  <c r="C529" i="1"/>
  <c r="G529" i="1" s="1"/>
  <c r="C500" i="1"/>
  <c r="G500" i="1" s="1"/>
  <c r="G21" i="9"/>
  <c r="D309" i="9"/>
  <c r="C560" i="1"/>
  <c r="C627" i="1"/>
  <c r="G245" i="9"/>
  <c r="C624" i="1"/>
  <c r="C549" i="1"/>
  <c r="C527" i="1"/>
  <c r="G527" i="1" s="1"/>
  <c r="C515" i="1"/>
  <c r="C687" i="1"/>
  <c r="H85" i="9"/>
  <c r="H510" i="1"/>
  <c r="H546" i="1"/>
  <c r="G524" i="1"/>
  <c r="H524" i="1" s="1"/>
  <c r="H505" i="1"/>
  <c r="H508" i="1"/>
  <c r="H544" i="1"/>
  <c r="H513" i="1"/>
  <c r="H526" i="1"/>
  <c r="H514" i="1"/>
  <c r="D615" i="1"/>
  <c r="H512" i="1"/>
  <c r="G511" i="1"/>
  <c r="H511" i="1" s="1"/>
  <c r="G550" i="1"/>
  <c r="H550" i="1" s="1"/>
  <c r="E715" i="10"/>
  <c r="F624" i="10"/>
  <c r="J734" i="1"/>
  <c r="J815" i="1" s="1"/>
  <c r="CE67" i="1"/>
  <c r="CE71" i="1" s="1"/>
  <c r="I373" i="9" s="1"/>
  <c r="C17" i="9"/>
  <c r="J733" i="10"/>
  <c r="J814" i="10" s="1"/>
  <c r="H545" i="1"/>
  <c r="F545" i="1"/>
  <c r="H525" i="1"/>
  <c r="F525" i="1"/>
  <c r="F529" i="1"/>
  <c r="C146" i="8"/>
  <c r="D396" i="1"/>
  <c r="C151" i="8" s="1"/>
  <c r="F521" i="1"/>
  <c r="H535" i="1"/>
  <c r="F535" i="1"/>
  <c r="H533" i="1"/>
  <c r="F533" i="1"/>
  <c r="Z733" i="10"/>
  <c r="H527" i="1"/>
  <c r="F527" i="1"/>
  <c r="F539" i="1"/>
  <c r="H539" i="1"/>
  <c r="F519" i="1"/>
  <c r="H519" i="1"/>
  <c r="F523" i="1"/>
  <c r="H523" i="1"/>
  <c r="F537" i="1"/>
  <c r="H537" i="1"/>
  <c r="F531" i="1"/>
  <c r="H531" i="1"/>
  <c r="H521" i="1" l="1"/>
  <c r="C715" i="1"/>
  <c r="H509" i="1"/>
  <c r="G515" i="1"/>
  <c r="H515" i="1"/>
  <c r="H529" i="1"/>
  <c r="C648" i="1"/>
  <c r="M716" i="1" s="1"/>
  <c r="Y816" i="1" s="1"/>
  <c r="C716" i="1"/>
  <c r="D684" i="1"/>
  <c r="D674" i="1"/>
  <c r="D709" i="1"/>
  <c r="D702" i="1"/>
  <c r="D698" i="1"/>
  <c r="D625" i="1"/>
  <c r="D716" i="1"/>
  <c r="D622" i="1"/>
  <c r="D629" i="1"/>
  <c r="D669" i="1"/>
  <c r="D673" i="1"/>
  <c r="D640" i="1"/>
  <c r="D701" i="1"/>
  <c r="D680" i="1"/>
  <c r="D619" i="1"/>
  <c r="D642" i="1"/>
  <c r="D636" i="1"/>
  <c r="D631" i="1"/>
  <c r="D672" i="1"/>
  <c r="D623" i="1"/>
  <c r="D710" i="1"/>
  <c r="D683" i="1"/>
  <c r="D634" i="1"/>
  <c r="D644" i="1"/>
  <c r="D704" i="1"/>
  <c r="D628" i="1"/>
  <c r="D711" i="1"/>
  <c r="D706" i="1"/>
  <c r="D632" i="1"/>
  <c r="D697" i="1"/>
  <c r="D690" i="1"/>
  <c r="D637" i="1"/>
  <c r="D647" i="1"/>
  <c r="D616" i="1"/>
  <c r="D646" i="1"/>
  <c r="D671" i="1"/>
  <c r="D638" i="1"/>
  <c r="D670" i="1"/>
  <c r="D621" i="1"/>
  <c r="D678" i="1"/>
  <c r="D693" i="1"/>
  <c r="D699" i="1"/>
  <c r="D626" i="1"/>
  <c r="D633" i="1"/>
  <c r="D708" i="1"/>
  <c r="D679" i="1"/>
  <c r="D618" i="1"/>
  <c r="D700" i="1"/>
  <c r="D713" i="1"/>
  <c r="D641" i="1"/>
  <c r="D692" i="1"/>
  <c r="D686" i="1"/>
  <c r="D675" i="1"/>
  <c r="D682" i="1"/>
  <c r="D630" i="1"/>
  <c r="D620" i="1"/>
  <c r="D691" i="1"/>
  <c r="D677" i="1"/>
  <c r="D689" i="1"/>
  <c r="D696" i="1"/>
  <c r="D645" i="1"/>
  <c r="D705" i="1"/>
  <c r="D676" i="1"/>
  <c r="D627" i="1"/>
  <c r="D688" i="1"/>
  <c r="D668" i="1"/>
  <c r="D643" i="1"/>
  <c r="D695" i="1"/>
  <c r="D624" i="1"/>
  <c r="D681" i="1"/>
  <c r="D712" i="1"/>
  <c r="D639" i="1"/>
  <c r="D617" i="1"/>
  <c r="D685" i="1"/>
  <c r="D707" i="1"/>
  <c r="D694" i="1"/>
  <c r="D635" i="1"/>
  <c r="D703" i="1"/>
  <c r="D687" i="1"/>
  <c r="F712" i="10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710" i="10"/>
  <c r="F706" i="10"/>
  <c r="F702" i="10"/>
  <c r="F698" i="10"/>
  <c r="F694" i="10"/>
  <c r="F690" i="10"/>
  <c r="F686" i="10"/>
  <c r="F703" i="10"/>
  <c r="F684" i="10"/>
  <c r="F680" i="10"/>
  <c r="F676" i="10"/>
  <c r="F672" i="10"/>
  <c r="F668" i="10"/>
  <c r="F685" i="10"/>
  <c r="F671" i="10"/>
  <c r="F670" i="10"/>
  <c r="F669" i="10"/>
  <c r="F647" i="10"/>
  <c r="F645" i="10"/>
  <c r="F716" i="10"/>
  <c r="F711" i="10"/>
  <c r="F707" i="10"/>
  <c r="F683" i="10"/>
  <c r="F682" i="10"/>
  <c r="F681" i="10"/>
  <c r="F643" i="10"/>
  <c r="F641" i="10"/>
  <c r="F699" i="10"/>
  <c r="F695" i="10"/>
  <c r="F691" i="10"/>
  <c r="F640" i="10"/>
  <c r="F638" i="10"/>
  <c r="F636" i="10"/>
  <c r="F634" i="10"/>
  <c r="F632" i="10"/>
  <c r="F630" i="10"/>
  <c r="F625" i="10"/>
  <c r="F687" i="10"/>
  <c r="F644" i="10"/>
  <c r="F628" i="10"/>
  <c r="F679" i="10"/>
  <c r="F678" i="10"/>
  <c r="F677" i="10"/>
  <c r="F646" i="10"/>
  <c r="F642" i="10"/>
  <c r="F639" i="10"/>
  <c r="F637" i="10"/>
  <c r="F635" i="10"/>
  <c r="F633" i="10"/>
  <c r="F631" i="10"/>
  <c r="F627" i="10"/>
  <c r="F673" i="10"/>
  <c r="F675" i="10"/>
  <c r="F629" i="10"/>
  <c r="F626" i="10"/>
  <c r="F674" i="10"/>
  <c r="C433" i="1"/>
  <c r="C441" i="1" s="1"/>
  <c r="J816" i="1"/>
  <c r="I369" i="9"/>
  <c r="J815" i="10"/>
  <c r="E612" i="1" l="1"/>
  <c r="E623" i="1"/>
  <c r="D715" i="1"/>
  <c r="F715" i="10"/>
  <c r="G625" i="10"/>
  <c r="E687" i="1" l="1"/>
  <c r="E716" i="1"/>
  <c r="E640" i="1"/>
  <c r="E668" i="1"/>
  <c r="E711" i="1"/>
  <c r="E669" i="1"/>
  <c r="E710" i="1"/>
  <c r="E645" i="1"/>
  <c r="E639" i="1"/>
  <c r="E677" i="1"/>
  <c r="E688" i="1"/>
  <c r="E628" i="1"/>
  <c r="E675" i="1"/>
  <c r="E635" i="1"/>
  <c r="E708" i="1"/>
  <c r="E690" i="1"/>
  <c r="E681" i="1"/>
  <c r="E636" i="1"/>
  <c r="E630" i="1"/>
  <c r="E696" i="1"/>
  <c r="E680" i="1"/>
  <c r="E670" i="1"/>
  <c r="E703" i="1"/>
  <c r="E704" i="1"/>
  <c r="E698" i="1"/>
  <c r="E683" i="1"/>
  <c r="E694" i="1"/>
  <c r="E693" i="1"/>
  <c r="E679" i="1"/>
  <c r="E700" i="1"/>
  <c r="E634" i="1"/>
  <c r="E629" i="1"/>
  <c r="E647" i="1"/>
  <c r="E713" i="1"/>
  <c r="E643" i="1"/>
  <c r="E674" i="1"/>
  <c r="E644" i="1"/>
  <c r="E638" i="1"/>
  <c r="E646" i="1"/>
  <c r="E682" i="1"/>
  <c r="E706" i="1"/>
  <c r="E686" i="1"/>
  <c r="E641" i="1"/>
  <c r="E625" i="1"/>
  <c r="E692" i="1"/>
  <c r="E705" i="1"/>
  <c r="E712" i="1"/>
  <c r="E691" i="1"/>
  <c r="E697" i="1"/>
  <c r="E676" i="1"/>
  <c r="E642" i="1"/>
  <c r="E695" i="1"/>
  <c r="E702" i="1"/>
  <c r="E626" i="1"/>
  <c r="E637" i="1"/>
  <c r="E631" i="1"/>
  <c r="E672" i="1"/>
  <c r="E709" i="1"/>
  <c r="E627" i="1"/>
  <c r="E707" i="1"/>
  <c r="E685" i="1"/>
  <c r="E701" i="1"/>
  <c r="E684" i="1"/>
  <c r="E678" i="1"/>
  <c r="E689" i="1"/>
  <c r="E699" i="1"/>
  <c r="E632" i="1"/>
  <c r="E673" i="1"/>
  <c r="E671" i="1"/>
  <c r="E624" i="1"/>
  <c r="E633" i="1"/>
  <c r="G713" i="10"/>
  <c r="G709" i="10"/>
  <c r="G705" i="10"/>
  <c r="G701" i="10"/>
  <c r="G697" i="10"/>
  <c r="G693" i="10"/>
  <c r="G689" i="10"/>
  <c r="G685" i="10"/>
  <c r="G710" i="10"/>
  <c r="G706" i="10"/>
  <c r="G702" i="10"/>
  <c r="G698" i="10"/>
  <c r="G694" i="10"/>
  <c r="G690" i="10"/>
  <c r="G716" i="10"/>
  <c r="G711" i="10"/>
  <c r="G707" i="10"/>
  <c r="G703" i="10"/>
  <c r="G699" i="10"/>
  <c r="G695" i="10"/>
  <c r="G691" i="10"/>
  <c r="G687" i="10"/>
  <c r="G700" i="10"/>
  <c r="G681" i="10"/>
  <c r="G677" i="10"/>
  <c r="G673" i="10"/>
  <c r="G669" i="10"/>
  <c r="G696" i="10"/>
  <c r="G692" i="10"/>
  <c r="G688" i="10"/>
  <c r="G684" i="10"/>
  <c r="G683" i="10"/>
  <c r="G682" i="10"/>
  <c r="G668" i="10"/>
  <c r="G680" i="10"/>
  <c r="G679" i="10"/>
  <c r="G678" i="10"/>
  <c r="G646" i="10"/>
  <c r="G644" i="10"/>
  <c r="G628" i="10"/>
  <c r="G645" i="10"/>
  <c r="G643" i="10"/>
  <c r="G642" i="10"/>
  <c r="G639" i="10"/>
  <c r="G637" i="10"/>
  <c r="G635" i="10"/>
  <c r="G633" i="10"/>
  <c r="G631" i="10"/>
  <c r="G627" i="10"/>
  <c r="G676" i="10"/>
  <c r="G675" i="10"/>
  <c r="G674" i="10"/>
  <c r="G641" i="10"/>
  <c r="G629" i="10"/>
  <c r="G626" i="10"/>
  <c r="G712" i="10"/>
  <c r="G638" i="10"/>
  <c r="G630" i="10"/>
  <c r="G686" i="10"/>
  <c r="G670" i="10"/>
  <c r="G636" i="10"/>
  <c r="G708" i="10"/>
  <c r="G672" i="10"/>
  <c r="G640" i="10"/>
  <c r="G632" i="10"/>
  <c r="G704" i="10"/>
  <c r="G671" i="10"/>
  <c r="G647" i="10"/>
  <c r="G634" i="10"/>
  <c r="E715" i="1" l="1"/>
  <c r="F624" i="1"/>
  <c r="G715" i="10"/>
  <c r="H628" i="10"/>
  <c r="F707" i="1" l="1"/>
  <c r="F679" i="1"/>
  <c r="F712" i="1"/>
  <c r="F690" i="1"/>
  <c r="F669" i="1"/>
  <c r="F689" i="1"/>
  <c r="F676" i="1"/>
  <c r="F674" i="1"/>
  <c r="F625" i="1"/>
  <c r="F703" i="1"/>
  <c r="F631" i="1"/>
  <c r="F646" i="1"/>
  <c r="F691" i="1"/>
  <c r="F670" i="1"/>
  <c r="F635" i="1"/>
  <c r="F645" i="1"/>
  <c r="F672" i="1"/>
  <c r="F705" i="1"/>
  <c r="F634" i="1"/>
  <c r="F706" i="1"/>
  <c r="F632" i="1"/>
  <c r="F642" i="1"/>
  <c r="F644" i="1"/>
  <c r="F639" i="1"/>
  <c r="F685" i="1"/>
  <c r="F628" i="1"/>
  <c r="F671" i="1"/>
  <c r="F682" i="1"/>
  <c r="F701" i="1"/>
  <c r="F698" i="1"/>
  <c r="F699" i="1"/>
  <c r="F626" i="1"/>
  <c r="F716" i="1"/>
  <c r="F675" i="1"/>
  <c r="F704" i="1"/>
  <c r="F713" i="1"/>
  <c r="F636" i="1"/>
  <c r="F630" i="1"/>
  <c r="F681" i="1"/>
  <c r="F697" i="1"/>
  <c r="F686" i="1"/>
  <c r="F629" i="1"/>
  <c r="F688" i="1"/>
  <c r="F673" i="1"/>
  <c r="F709" i="1"/>
  <c r="F695" i="1"/>
  <c r="F702" i="1"/>
  <c r="F680" i="1"/>
  <c r="F668" i="1"/>
  <c r="F678" i="1"/>
  <c r="F643" i="1"/>
  <c r="F633" i="1"/>
  <c r="F711" i="1"/>
  <c r="F684" i="1"/>
  <c r="F693" i="1"/>
  <c r="F638" i="1"/>
  <c r="F677" i="1"/>
  <c r="F700" i="1"/>
  <c r="F641" i="1"/>
  <c r="F687" i="1"/>
  <c r="F647" i="1"/>
  <c r="F694" i="1"/>
  <c r="F708" i="1"/>
  <c r="F627" i="1"/>
  <c r="F696" i="1"/>
  <c r="F683" i="1"/>
  <c r="F640" i="1"/>
  <c r="F692" i="1"/>
  <c r="F637" i="1"/>
  <c r="F710" i="1"/>
  <c r="H710" i="10"/>
  <c r="H706" i="10"/>
  <c r="H702" i="10"/>
  <c r="H698" i="10"/>
  <c r="H694" i="10"/>
  <c r="H690" i="10"/>
  <c r="H686" i="10"/>
  <c r="H716" i="10"/>
  <c r="H711" i="10"/>
  <c r="H707" i="10"/>
  <c r="H703" i="10"/>
  <c r="H699" i="10"/>
  <c r="H695" i="10"/>
  <c r="H691" i="10"/>
  <c r="H712" i="10"/>
  <c r="H708" i="10"/>
  <c r="H704" i="10"/>
  <c r="H700" i="10"/>
  <c r="H696" i="10"/>
  <c r="H692" i="10"/>
  <c r="H688" i="10"/>
  <c r="H713" i="10"/>
  <c r="H697" i="10"/>
  <c r="H687" i="10"/>
  <c r="H685" i="10"/>
  <c r="H682" i="10"/>
  <c r="H678" i="10"/>
  <c r="H674" i="10"/>
  <c r="H670" i="10"/>
  <c r="H647" i="10"/>
  <c r="H646" i="10"/>
  <c r="H645" i="10"/>
  <c r="H681" i="10"/>
  <c r="H680" i="10"/>
  <c r="H679" i="10"/>
  <c r="H709" i="10"/>
  <c r="H705" i="10"/>
  <c r="H701" i="10"/>
  <c r="H677" i="10"/>
  <c r="H676" i="10"/>
  <c r="H675" i="10"/>
  <c r="H644" i="10"/>
  <c r="H642" i="10"/>
  <c r="H643" i="10"/>
  <c r="H639" i="10"/>
  <c r="H637" i="10"/>
  <c r="H635" i="10"/>
  <c r="H633" i="10"/>
  <c r="H631" i="10"/>
  <c r="H684" i="10"/>
  <c r="H683" i="10"/>
  <c r="H641" i="10"/>
  <c r="H629" i="10"/>
  <c r="H693" i="10"/>
  <c r="H689" i="10"/>
  <c r="H673" i="10"/>
  <c r="H672" i="10"/>
  <c r="H671" i="10"/>
  <c r="H640" i="10"/>
  <c r="H638" i="10"/>
  <c r="H636" i="10"/>
  <c r="H634" i="10"/>
  <c r="H632" i="10"/>
  <c r="H630" i="10"/>
  <c r="H669" i="10"/>
  <c r="H668" i="10"/>
  <c r="F715" i="1" l="1"/>
  <c r="G625" i="1"/>
  <c r="H715" i="10"/>
  <c r="I629" i="10"/>
  <c r="G642" i="1" l="1"/>
  <c r="G630" i="1"/>
  <c r="G673" i="1"/>
  <c r="G677" i="1"/>
  <c r="G627" i="1"/>
  <c r="G691" i="1"/>
  <c r="G636" i="1"/>
  <c r="G684" i="1"/>
  <c r="G678" i="1"/>
  <c r="G716" i="1"/>
  <c r="G697" i="1"/>
  <c r="G698" i="1"/>
  <c r="G685" i="1"/>
  <c r="G632" i="1"/>
  <c r="G711" i="1"/>
  <c r="G695" i="1"/>
  <c r="G646" i="1"/>
  <c r="G634" i="1"/>
  <c r="G680" i="1"/>
  <c r="G626" i="1"/>
  <c r="G676" i="1"/>
  <c r="G639" i="1"/>
  <c r="G700" i="1"/>
  <c r="G694" i="1"/>
  <c r="G703" i="1"/>
  <c r="G670" i="1"/>
  <c r="G702" i="1"/>
  <c r="G686" i="1"/>
  <c r="G675" i="1"/>
  <c r="G635" i="1"/>
  <c r="G643" i="1"/>
  <c r="G708" i="1"/>
  <c r="G683" i="1"/>
  <c r="G699" i="1"/>
  <c r="G631" i="1"/>
  <c r="G644" i="1"/>
  <c r="G629" i="1"/>
  <c r="G638" i="1"/>
  <c r="G669" i="1"/>
  <c r="G640" i="1"/>
  <c r="G689" i="1"/>
  <c r="G712" i="1"/>
  <c r="G690" i="1"/>
  <c r="G628" i="1"/>
  <c r="G696" i="1"/>
  <c r="G705" i="1"/>
  <c r="G671" i="1"/>
  <c r="G681" i="1"/>
  <c r="G693" i="1"/>
  <c r="G706" i="1"/>
  <c r="G645" i="1"/>
  <c r="G692" i="1"/>
  <c r="G647" i="1"/>
  <c r="G637" i="1"/>
  <c r="G633" i="1"/>
  <c r="G679" i="1"/>
  <c r="G701" i="1"/>
  <c r="G674" i="1"/>
  <c r="G688" i="1"/>
  <c r="G710" i="1"/>
  <c r="G707" i="1"/>
  <c r="G709" i="1"/>
  <c r="G687" i="1"/>
  <c r="G682" i="1"/>
  <c r="G672" i="1"/>
  <c r="G668" i="1"/>
  <c r="G704" i="1"/>
  <c r="G713" i="1"/>
  <c r="G641" i="1"/>
  <c r="I716" i="10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710" i="10"/>
  <c r="I694" i="10"/>
  <c r="I683" i="10"/>
  <c r="I679" i="10"/>
  <c r="I675" i="10"/>
  <c r="I671" i="10"/>
  <c r="I644" i="10"/>
  <c r="I643" i="10"/>
  <c r="I642" i="10"/>
  <c r="I641" i="10"/>
  <c r="I690" i="10"/>
  <c r="I678" i="10"/>
  <c r="I677" i="10"/>
  <c r="I676" i="10"/>
  <c r="I646" i="10"/>
  <c r="I674" i="10"/>
  <c r="I673" i="10"/>
  <c r="I672" i="10"/>
  <c r="I640" i="10"/>
  <c r="I639" i="10"/>
  <c r="I638" i="10"/>
  <c r="I637" i="10"/>
  <c r="I636" i="10"/>
  <c r="I635" i="10"/>
  <c r="I634" i="10"/>
  <c r="I633" i="10"/>
  <c r="I632" i="10"/>
  <c r="I631" i="10"/>
  <c r="I630" i="10"/>
  <c r="I684" i="10"/>
  <c r="I645" i="10"/>
  <c r="I706" i="10"/>
  <c r="I702" i="10"/>
  <c r="I698" i="10"/>
  <c r="I685" i="10"/>
  <c r="I682" i="10"/>
  <c r="I681" i="10"/>
  <c r="I680" i="10"/>
  <c r="I686" i="10"/>
  <c r="I670" i="10"/>
  <c r="I669" i="10"/>
  <c r="I668" i="10"/>
  <c r="I647" i="10"/>
  <c r="H628" i="1" l="1"/>
  <c r="G715" i="1"/>
  <c r="H636" i="1"/>
  <c r="H698" i="1"/>
  <c r="H634" i="1"/>
  <c r="H706" i="1"/>
  <c r="H696" i="1"/>
  <c r="H700" i="1"/>
  <c r="H683" i="1"/>
  <c r="H638" i="1"/>
  <c r="H672" i="1"/>
  <c r="H694" i="1"/>
  <c r="H674" i="1"/>
  <c r="H691" i="1"/>
  <c r="H689" i="1"/>
  <c r="H703" i="1"/>
  <c r="H669" i="1"/>
  <c r="H684" i="1"/>
  <c r="H690" i="1"/>
  <c r="H695" i="1"/>
  <c r="H709" i="1"/>
  <c r="H678" i="1"/>
  <c r="H681" i="1"/>
  <c r="H680" i="1"/>
  <c r="H697" i="1"/>
  <c r="H629" i="1"/>
  <c r="H693" i="1"/>
  <c r="H716" i="1"/>
  <c r="H647" i="1"/>
  <c r="H707" i="1"/>
  <c r="H710" i="1"/>
  <c r="H711" i="1"/>
  <c r="H643" i="1"/>
  <c r="H637" i="1"/>
  <c r="H639" i="1"/>
  <c r="H702" i="1"/>
  <c r="H631" i="1"/>
  <c r="H641" i="1"/>
  <c r="H699" i="1"/>
  <c r="H670" i="1"/>
  <c r="H704" i="1"/>
  <c r="H712" i="1"/>
  <c r="H642" i="1"/>
  <c r="H705" i="1"/>
  <c r="H708" i="1"/>
  <c r="H671" i="1"/>
  <c r="H635" i="1"/>
  <c r="H673" i="1"/>
  <c r="H679" i="1"/>
  <c r="H668" i="1"/>
  <c r="H646" i="1"/>
  <c r="H685" i="1"/>
  <c r="H687" i="1"/>
  <c r="H675" i="1"/>
  <c r="H632" i="1"/>
  <c r="H644" i="1"/>
  <c r="H633" i="1"/>
  <c r="H692" i="1"/>
  <c r="H682" i="1"/>
  <c r="H701" i="1"/>
  <c r="H645" i="1"/>
  <c r="H677" i="1"/>
  <c r="H713" i="1"/>
  <c r="H676" i="1"/>
  <c r="H640" i="1"/>
  <c r="H630" i="1"/>
  <c r="H686" i="1"/>
  <c r="H688" i="1"/>
  <c r="I715" i="10"/>
  <c r="J630" i="10"/>
  <c r="H715" i="1" l="1"/>
  <c r="I629" i="1"/>
  <c r="J712" i="10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710" i="10"/>
  <c r="J706" i="10"/>
  <c r="J702" i="10"/>
  <c r="J698" i="10"/>
  <c r="J694" i="10"/>
  <c r="J690" i="10"/>
  <c r="J686" i="10"/>
  <c r="J707" i="10"/>
  <c r="J691" i="10"/>
  <c r="J684" i="10"/>
  <c r="J680" i="10"/>
  <c r="J676" i="10"/>
  <c r="J672" i="10"/>
  <c r="J668" i="10"/>
  <c r="J716" i="10"/>
  <c r="J711" i="10"/>
  <c r="J675" i="10"/>
  <c r="J674" i="10"/>
  <c r="J673" i="10"/>
  <c r="J644" i="10"/>
  <c r="J703" i="10"/>
  <c r="J699" i="10"/>
  <c r="J695" i="10"/>
  <c r="J671" i="10"/>
  <c r="J670" i="10"/>
  <c r="J669" i="10"/>
  <c r="J647" i="10"/>
  <c r="J645" i="10"/>
  <c r="J687" i="10"/>
  <c r="J685" i="10"/>
  <c r="J683" i="10"/>
  <c r="J682" i="10"/>
  <c r="J681" i="10"/>
  <c r="J642" i="10"/>
  <c r="J641" i="10"/>
  <c r="J679" i="10"/>
  <c r="J678" i="10"/>
  <c r="J677" i="10"/>
  <c r="J646" i="10"/>
  <c r="J640" i="10"/>
  <c r="J638" i="10"/>
  <c r="J636" i="10"/>
  <c r="J634" i="10"/>
  <c r="J632" i="10"/>
  <c r="J635" i="10"/>
  <c r="J633" i="10"/>
  <c r="J643" i="10"/>
  <c r="J637" i="10"/>
  <c r="J639" i="10"/>
  <c r="J631" i="10"/>
  <c r="I635" i="1" l="1"/>
  <c r="I644" i="1"/>
  <c r="I695" i="1"/>
  <c r="I643" i="1"/>
  <c r="I633" i="1"/>
  <c r="I706" i="1"/>
  <c r="I680" i="1"/>
  <c r="I634" i="1"/>
  <c r="I687" i="1"/>
  <c r="I694" i="1"/>
  <c r="I645" i="1"/>
  <c r="I642" i="1"/>
  <c r="I684" i="1"/>
  <c r="I693" i="1"/>
  <c r="I668" i="1"/>
  <c r="I692" i="1"/>
  <c r="I630" i="1"/>
  <c r="I636" i="1"/>
  <c r="I677" i="1"/>
  <c r="I697" i="1"/>
  <c r="I712" i="1"/>
  <c r="I682" i="1"/>
  <c r="I678" i="1"/>
  <c r="I707" i="1"/>
  <c r="I699" i="1"/>
  <c r="I646" i="1"/>
  <c r="I675" i="1"/>
  <c r="I686" i="1"/>
  <c r="I631" i="1"/>
  <c r="I710" i="1"/>
  <c r="I696" i="1"/>
  <c r="I708" i="1"/>
  <c r="I685" i="1"/>
  <c r="I671" i="1"/>
  <c r="I640" i="1"/>
  <c r="I681" i="1"/>
  <c r="I683" i="1"/>
  <c r="I639" i="1"/>
  <c r="I701" i="1"/>
  <c r="I637" i="1"/>
  <c r="I647" i="1"/>
  <c r="I672" i="1"/>
  <c r="I709" i="1"/>
  <c r="I674" i="1"/>
  <c r="I641" i="1"/>
  <c r="I691" i="1"/>
  <c r="I690" i="1"/>
  <c r="I676" i="1"/>
  <c r="I688" i="1"/>
  <c r="I669" i="1"/>
  <c r="I702" i="1"/>
  <c r="I679" i="1"/>
  <c r="I673" i="1"/>
  <c r="I700" i="1"/>
  <c r="I698" i="1"/>
  <c r="I713" i="1"/>
  <c r="I711" i="1"/>
  <c r="I689" i="1"/>
  <c r="I632" i="1"/>
  <c r="I670" i="1"/>
  <c r="I716" i="1"/>
  <c r="I704" i="1"/>
  <c r="I638" i="1"/>
  <c r="I703" i="1"/>
  <c r="I705" i="1"/>
  <c r="K644" i="10"/>
  <c r="L647" i="10"/>
  <c r="J715" i="10"/>
  <c r="I715" i="1" l="1"/>
  <c r="J630" i="1"/>
  <c r="L710" i="10"/>
  <c r="L706" i="10"/>
  <c r="L702" i="10"/>
  <c r="L698" i="10"/>
  <c r="L694" i="10"/>
  <c r="L690" i="10"/>
  <c r="M690" i="10" s="1"/>
  <c r="Z756" i="10" s="1"/>
  <c r="L686" i="10"/>
  <c r="M686" i="10" s="1"/>
  <c r="Z752" i="10" s="1"/>
  <c r="L716" i="10"/>
  <c r="L711" i="10"/>
  <c r="L707" i="10"/>
  <c r="M707" i="10" s="1"/>
  <c r="Z773" i="10" s="1"/>
  <c r="L703" i="10"/>
  <c r="L699" i="10"/>
  <c r="L695" i="10"/>
  <c r="L691" i="10"/>
  <c r="M691" i="10" s="1"/>
  <c r="Z757" i="10" s="1"/>
  <c r="L687" i="10"/>
  <c r="M687" i="10" s="1"/>
  <c r="Z753" i="10" s="1"/>
  <c r="L712" i="10"/>
  <c r="L708" i="10"/>
  <c r="L704" i="10"/>
  <c r="L700" i="10"/>
  <c r="L696" i="10"/>
  <c r="L692" i="10"/>
  <c r="L688" i="10"/>
  <c r="L701" i="10"/>
  <c r="L682" i="10"/>
  <c r="L678" i="10"/>
  <c r="L674" i="10"/>
  <c r="M674" i="10" s="1"/>
  <c r="Z740" i="10" s="1"/>
  <c r="L670" i="10"/>
  <c r="L713" i="10"/>
  <c r="L709" i="10"/>
  <c r="L705" i="10"/>
  <c r="L684" i="10"/>
  <c r="M684" i="10" s="1"/>
  <c r="Z750" i="10" s="1"/>
  <c r="L683" i="10"/>
  <c r="L669" i="10"/>
  <c r="L668" i="10"/>
  <c r="L697" i="10"/>
  <c r="L693" i="10"/>
  <c r="L689" i="10"/>
  <c r="L685" i="10"/>
  <c r="L681" i="10"/>
  <c r="M681" i="10" s="1"/>
  <c r="Z747" i="10" s="1"/>
  <c r="L680" i="10"/>
  <c r="L679" i="10"/>
  <c r="L677" i="10"/>
  <c r="L676" i="10"/>
  <c r="L675" i="10"/>
  <c r="L673" i="10"/>
  <c r="L672" i="10"/>
  <c r="M672" i="10" s="1"/>
  <c r="Z738" i="10" s="1"/>
  <c r="L671" i="10"/>
  <c r="M671" i="10" s="1"/>
  <c r="Z737" i="10" s="1"/>
  <c r="K713" i="10"/>
  <c r="K709" i="10"/>
  <c r="K705" i="10"/>
  <c r="K701" i="10"/>
  <c r="K697" i="10"/>
  <c r="K693" i="10"/>
  <c r="K689" i="10"/>
  <c r="K685" i="10"/>
  <c r="K710" i="10"/>
  <c r="K706" i="10"/>
  <c r="K702" i="10"/>
  <c r="K698" i="10"/>
  <c r="K694" i="10"/>
  <c r="K690" i="10"/>
  <c r="K716" i="10"/>
  <c r="K711" i="10"/>
  <c r="K707" i="10"/>
  <c r="K703" i="10"/>
  <c r="K699" i="10"/>
  <c r="K695" i="10"/>
  <c r="K691" i="10"/>
  <c r="K687" i="10"/>
  <c r="K704" i="10"/>
  <c r="K688" i="10"/>
  <c r="K686" i="10"/>
  <c r="K681" i="10"/>
  <c r="K677" i="10"/>
  <c r="K673" i="10"/>
  <c r="K669" i="10"/>
  <c r="K672" i="10"/>
  <c r="K671" i="10"/>
  <c r="K670" i="10"/>
  <c r="K684" i="10"/>
  <c r="K683" i="10"/>
  <c r="K682" i="10"/>
  <c r="K668" i="10"/>
  <c r="K680" i="10"/>
  <c r="K679" i="10"/>
  <c r="K678" i="10"/>
  <c r="K676" i="10"/>
  <c r="K675" i="10"/>
  <c r="K674" i="10"/>
  <c r="K712" i="10"/>
  <c r="K708" i="10"/>
  <c r="K696" i="10"/>
  <c r="K692" i="10"/>
  <c r="K700" i="10"/>
  <c r="M694" i="10" l="1"/>
  <c r="Z760" i="10" s="1"/>
  <c r="K715" i="10"/>
  <c r="M697" i="10"/>
  <c r="Z763" i="10" s="1"/>
  <c r="M700" i="10"/>
  <c r="Z766" i="10" s="1"/>
  <c r="M703" i="10"/>
  <c r="Z769" i="10" s="1"/>
  <c r="M702" i="10"/>
  <c r="Z768" i="10" s="1"/>
  <c r="M706" i="10"/>
  <c r="Z772" i="10" s="1"/>
  <c r="M669" i="10"/>
  <c r="Z735" i="10" s="1"/>
  <c r="M710" i="10"/>
  <c r="Z776" i="10" s="1"/>
  <c r="J673" i="1"/>
  <c r="J640" i="1"/>
  <c r="J680" i="1"/>
  <c r="J685" i="1"/>
  <c r="J644" i="1"/>
  <c r="J708" i="1"/>
  <c r="J646" i="1"/>
  <c r="J695" i="1"/>
  <c r="J679" i="1"/>
  <c r="J713" i="1"/>
  <c r="J675" i="1"/>
  <c r="J696" i="1"/>
  <c r="J687" i="1"/>
  <c r="J645" i="1"/>
  <c r="J641" i="1"/>
  <c r="J638" i="1"/>
  <c r="J691" i="1"/>
  <c r="J636" i="1"/>
  <c r="J706" i="1"/>
  <c r="J705" i="1"/>
  <c r="J697" i="1"/>
  <c r="J701" i="1"/>
  <c r="J704" i="1"/>
  <c r="J702" i="1"/>
  <c r="J716" i="1"/>
  <c r="J633" i="1"/>
  <c r="J642" i="1"/>
  <c r="J669" i="1"/>
  <c r="J709" i="1"/>
  <c r="J670" i="1"/>
  <c r="J703" i="1"/>
  <c r="J668" i="1"/>
  <c r="J690" i="1"/>
  <c r="J671" i="1"/>
  <c r="J694" i="1"/>
  <c r="J678" i="1"/>
  <c r="J672" i="1"/>
  <c r="J689" i="1"/>
  <c r="J632" i="1"/>
  <c r="J698" i="1"/>
  <c r="J681" i="1"/>
  <c r="J631" i="1"/>
  <c r="J639" i="1"/>
  <c r="J699" i="1"/>
  <c r="J712" i="1"/>
  <c r="J634" i="1"/>
  <c r="J711" i="1"/>
  <c r="J676" i="1"/>
  <c r="J686" i="1"/>
  <c r="J677" i="1"/>
  <c r="J683" i="1"/>
  <c r="J643" i="1"/>
  <c r="J647" i="1"/>
  <c r="J688" i="1"/>
  <c r="J637" i="1"/>
  <c r="J674" i="1"/>
  <c r="J684" i="1"/>
  <c r="J692" i="1"/>
  <c r="J693" i="1"/>
  <c r="J682" i="1"/>
  <c r="J710" i="1"/>
  <c r="J635" i="1"/>
  <c r="J707" i="1"/>
  <c r="J700" i="1"/>
  <c r="M676" i="10"/>
  <c r="Z742" i="10" s="1"/>
  <c r="M670" i="10"/>
  <c r="Z736" i="10" s="1"/>
  <c r="M677" i="10"/>
  <c r="Z743" i="10" s="1"/>
  <c r="M705" i="10"/>
  <c r="Z771" i="10" s="1"/>
  <c r="M688" i="10"/>
  <c r="Z754" i="10" s="1"/>
  <c r="M673" i="10"/>
  <c r="Z739" i="10" s="1"/>
  <c r="M678" i="10"/>
  <c r="Z744" i="10" s="1"/>
  <c r="M708" i="10"/>
  <c r="Z774" i="10" s="1"/>
  <c r="M711" i="10"/>
  <c r="Z777" i="10" s="1"/>
  <c r="M675" i="10"/>
  <c r="Z741" i="10" s="1"/>
  <c r="M680" i="10"/>
  <c r="Z746" i="10" s="1"/>
  <c r="M693" i="10"/>
  <c r="Z759" i="10" s="1"/>
  <c r="M683" i="10"/>
  <c r="Z749" i="10" s="1"/>
  <c r="M713" i="10"/>
  <c r="M682" i="10"/>
  <c r="Z748" i="10" s="1"/>
  <c r="M696" i="10"/>
  <c r="Z762" i="10" s="1"/>
  <c r="M712" i="10"/>
  <c r="Z778" i="10" s="1"/>
  <c r="M699" i="10"/>
  <c r="Z765" i="10" s="1"/>
  <c r="M698" i="10"/>
  <c r="Z764" i="10" s="1"/>
  <c r="M701" i="10"/>
  <c r="Z767" i="10" s="1"/>
  <c r="M685" i="10"/>
  <c r="Z751" i="10" s="1"/>
  <c r="L715" i="10"/>
  <c r="M668" i="10"/>
  <c r="M704" i="10"/>
  <c r="Z770" i="10" s="1"/>
  <c r="M679" i="10"/>
  <c r="Z745" i="10" s="1"/>
  <c r="M689" i="10"/>
  <c r="Z755" i="10" s="1"/>
  <c r="M709" i="10"/>
  <c r="Z775" i="10" s="1"/>
  <c r="M692" i="10"/>
  <c r="Z758" i="10" s="1"/>
  <c r="M695" i="10"/>
  <c r="Z761" i="10" s="1"/>
  <c r="L647" i="1" l="1"/>
  <c r="L688" i="1" s="1"/>
  <c r="K644" i="1"/>
  <c r="K676" i="1" s="1"/>
  <c r="J715" i="1"/>
  <c r="M715" i="10"/>
  <c r="Z815" i="10" s="1"/>
  <c r="Z734" i="10"/>
  <c r="Z814" i="10" s="1"/>
  <c r="K694" i="1" l="1"/>
  <c r="K688" i="1"/>
  <c r="K683" i="1"/>
  <c r="K698" i="1"/>
  <c r="K686" i="1"/>
  <c r="K675" i="1"/>
  <c r="K681" i="1"/>
  <c r="K677" i="1"/>
  <c r="M677" i="1" s="1"/>
  <c r="K691" i="1"/>
  <c r="K697" i="1"/>
  <c r="K670" i="1"/>
  <c r="K710" i="1"/>
  <c r="M710" i="1" s="1"/>
  <c r="K705" i="1"/>
  <c r="K701" i="1"/>
  <c r="K712" i="1"/>
  <c r="K680" i="1"/>
  <c r="M680" i="1" s="1"/>
  <c r="K682" i="1"/>
  <c r="K700" i="1"/>
  <c r="K709" i="1"/>
  <c r="K702" i="1"/>
  <c r="K693" i="1"/>
  <c r="K707" i="1"/>
  <c r="K685" i="1"/>
  <c r="K678" i="1"/>
  <c r="K673" i="1"/>
  <c r="K679" i="1"/>
  <c r="K696" i="1"/>
  <c r="K690" i="1"/>
  <c r="M690" i="1" s="1"/>
  <c r="K703" i="1"/>
  <c r="K668" i="1"/>
  <c r="K684" i="1"/>
  <c r="K708" i="1"/>
  <c r="M708" i="1" s="1"/>
  <c r="K671" i="1"/>
  <c r="K704" i="1"/>
  <c r="K695" i="1"/>
  <c r="K706" i="1"/>
  <c r="K674" i="1"/>
  <c r="L690" i="1"/>
  <c r="L716" i="1"/>
  <c r="L698" i="1"/>
  <c r="L707" i="1"/>
  <c r="L673" i="1"/>
  <c r="L684" i="1"/>
  <c r="L712" i="1"/>
  <c r="L670" i="1"/>
  <c r="L669" i="1"/>
  <c r="L704" i="1"/>
  <c r="L697" i="1"/>
  <c r="L710" i="1"/>
  <c r="L671" i="1"/>
  <c r="L676" i="1"/>
  <c r="L699" i="1"/>
  <c r="L679" i="1"/>
  <c r="L708" i="1"/>
  <c r="K711" i="1"/>
  <c r="L696" i="1"/>
  <c r="L685" i="1"/>
  <c r="L706" i="1"/>
  <c r="L711" i="1"/>
  <c r="L681" i="1"/>
  <c r="L686" i="1"/>
  <c r="L713" i="1"/>
  <c r="L701" i="1"/>
  <c r="L700" i="1"/>
  <c r="L689" i="1"/>
  <c r="L677" i="1"/>
  <c r="L702" i="1"/>
  <c r="K692" i="1"/>
  <c r="K713" i="1"/>
  <c r="K716" i="1"/>
  <c r="L694" i="1"/>
  <c r="L678" i="1"/>
  <c r="L687" i="1"/>
  <c r="L703" i="1"/>
  <c r="L692" i="1"/>
  <c r="L680" i="1"/>
  <c r="L709" i="1"/>
  <c r="L682" i="1"/>
  <c r="L691" i="1"/>
  <c r="M691" i="1" s="1"/>
  <c r="L705" i="1"/>
  <c r="K689" i="1"/>
  <c r="K672" i="1"/>
  <c r="L695" i="1"/>
  <c r="L674" i="1"/>
  <c r="L683" i="1"/>
  <c r="L675" i="1"/>
  <c r="L672" i="1"/>
  <c r="L668" i="1"/>
  <c r="L693" i="1"/>
  <c r="M676" i="1"/>
  <c r="M688" i="1"/>
  <c r="K699" i="1"/>
  <c r="M699" i="1" s="1"/>
  <c r="M694" i="1"/>
  <c r="K669" i="1"/>
  <c r="M669" i="1" s="1"/>
  <c r="K687" i="1"/>
  <c r="M674" i="1" l="1"/>
  <c r="M695" i="1"/>
  <c r="M696" i="1"/>
  <c r="M679" i="1"/>
  <c r="M705" i="1"/>
  <c r="M697" i="1"/>
  <c r="M704" i="1"/>
  <c r="M687" i="1"/>
  <c r="H87" i="9" s="1"/>
  <c r="M682" i="1"/>
  <c r="M681" i="1"/>
  <c r="I55" i="9" s="1"/>
  <c r="K715" i="1"/>
  <c r="M670" i="1"/>
  <c r="Y736" i="1" s="1"/>
  <c r="M686" i="1"/>
  <c r="Y752" i="1" s="1"/>
  <c r="M673" i="1"/>
  <c r="Y739" i="1" s="1"/>
  <c r="M683" i="1"/>
  <c r="D87" i="9" s="1"/>
  <c r="M685" i="1"/>
  <c r="Y751" i="1" s="1"/>
  <c r="M698" i="1"/>
  <c r="E151" i="9" s="1"/>
  <c r="M668" i="1"/>
  <c r="C23" i="9" s="1"/>
  <c r="M707" i="1"/>
  <c r="Y773" i="1" s="1"/>
  <c r="M675" i="1"/>
  <c r="C55" i="9" s="1"/>
  <c r="M678" i="1"/>
  <c r="Y744" i="1" s="1"/>
  <c r="M701" i="1"/>
  <c r="Y767" i="1" s="1"/>
  <c r="M700" i="1"/>
  <c r="Y766" i="1" s="1"/>
  <c r="M712" i="1"/>
  <c r="Y778" i="1" s="1"/>
  <c r="M693" i="1"/>
  <c r="Y759" i="1" s="1"/>
  <c r="M702" i="1"/>
  <c r="Y768" i="1" s="1"/>
  <c r="M709" i="1"/>
  <c r="Y775" i="1" s="1"/>
  <c r="M671" i="1"/>
  <c r="F23" i="9" s="1"/>
  <c r="M706" i="1"/>
  <c r="Y772" i="1" s="1"/>
  <c r="M703" i="1"/>
  <c r="C183" i="9" s="1"/>
  <c r="M711" i="1"/>
  <c r="Y777" i="1" s="1"/>
  <c r="M684" i="1"/>
  <c r="E87" i="9" s="1"/>
  <c r="Y747" i="1"/>
  <c r="M713" i="1"/>
  <c r="L715" i="1"/>
  <c r="E23" i="9"/>
  <c r="M689" i="1"/>
  <c r="M692" i="1"/>
  <c r="M672" i="1"/>
  <c r="D23" i="9"/>
  <c r="Y735" i="1"/>
  <c r="Y745" i="1"/>
  <c r="G55" i="9"/>
  <c r="Y742" i="1"/>
  <c r="D55" i="9"/>
  <c r="E119" i="9"/>
  <c r="Y757" i="1"/>
  <c r="Y770" i="1"/>
  <c r="D183" i="9"/>
  <c r="Y774" i="1"/>
  <c r="H183" i="9"/>
  <c r="I119" i="9"/>
  <c r="Y761" i="1"/>
  <c r="H119" i="9"/>
  <c r="Y760" i="1"/>
  <c r="Y776" i="1"/>
  <c r="C215" i="9"/>
  <c r="I23" i="9"/>
  <c r="Y740" i="1"/>
  <c r="C87" i="9"/>
  <c r="Y748" i="1"/>
  <c r="F151" i="9"/>
  <c r="Y765" i="1"/>
  <c r="Y762" i="1"/>
  <c r="C151" i="9"/>
  <c r="Y746" i="1"/>
  <c r="H55" i="9"/>
  <c r="E183" i="9"/>
  <c r="Y771" i="1"/>
  <c r="I87" i="9"/>
  <c r="Y754" i="1"/>
  <c r="Y753" i="1"/>
  <c r="D151" i="9"/>
  <c r="Y763" i="1"/>
  <c r="D119" i="9"/>
  <c r="Y756" i="1"/>
  <c r="E55" i="9"/>
  <c r="Y743" i="1"/>
  <c r="Y734" i="1" l="1"/>
  <c r="M715" i="1"/>
  <c r="G87" i="9"/>
  <c r="Y749" i="1"/>
  <c r="H23" i="9"/>
  <c r="F87" i="9"/>
  <c r="H151" i="9"/>
  <c r="F55" i="9"/>
  <c r="Y764" i="1"/>
  <c r="G183" i="9"/>
  <c r="F183" i="9"/>
  <c r="I151" i="9"/>
  <c r="E215" i="9"/>
  <c r="Y741" i="1"/>
  <c r="G151" i="9"/>
  <c r="G119" i="9"/>
  <c r="Y737" i="1"/>
  <c r="Y750" i="1"/>
  <c r="Y769" i="1"/>
  <c r="I183" i="9"/>
  <c r="D215" i="9"/>
  <c r="Y758" i="1"/>
  <c r="F119" i="9"/>
  <c r="Y779" i="1"/>
  <c r="F215" i="9"/>
  <c r="Y738" i="1"/>
  <c r="G23" i="9"/>
  <c r="C119" i="9"/>
  <c r="Y755" i="1"/>
  <c r="Y815" i="1" l="1"/>
</calcChain>
</file>

<file path=xl/sharedStrings.xml><?xml version="1.0" encoding="utf-8"?>
<sst xmlns="http://schemas.openxmlformats.org/spreadsheetml/2006/main" count="4937" uniqueCount="1284">
  <si>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</si>
  <si>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</si>
  <si>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</si>
  <si>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</si>
  <si>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</si>
  <si>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</si>
  <si>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</si>
  <si>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</si>
  <si>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</si>
  <si>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</si>
  <si>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</si>
  <si>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</si>
  <si>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</si>
  <si>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</si>
  <si>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</si>
  <si>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</si>
  <si>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</si>
  <si>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</si>
  <si>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</si>
  <si>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</si>
  <si>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</si>
  <si>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</si>
  <si>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</si>
  <si>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</si>
  <si>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</si>
  <si>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</si>
  <si>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</si>
  <si>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</si>
  <si>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</si>
  <si>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</si>
  <si>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</si>
  <si>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</si>
  <si>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</si>
  <si>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</si>
  <si>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</si>
  <si>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</si>
  <si>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</si>
  <si>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</si>
  <si>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</si>
  <si>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</si>
  <si>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</si>
  <si>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</si>
  <si>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</si>
  <si>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</si>
  <si>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</si>
  <si>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</si>
  <si>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</si>
  <si>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</si>
  <si>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</si>
  <si>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</si>
  <si>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</si>
  <si>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</si>
  <si>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</si>
  <si>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</si>
  <si>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</si>
  <si>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</si>
  <si>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</si>
  <si>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</si>
  <si>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</si>
  <si>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</si>
  <si>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</si>
  <si>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</si>
  <si>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</si>
  <si>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</si>
  <si>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</si>
  <si>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</si>
  <si>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</si>
  <si>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</si>
  <si>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</si>
  <si>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</si>
  <si>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</si>
  <si>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</si>
  <si>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</si>
  <si>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</si>
  <si>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</si>
  <si>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</si>
  <si>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</si>
  <si>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</si>
  <si>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</si>
  <si>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</si>
  <si>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</si>
  <si>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</si>
  <si>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</si>
  <si>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</si>
  <si>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</si>
  <si>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</si>
  <si>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</si>
  <si>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</si>
  <si>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</si>
  <si>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</si>
  <si>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</si>
  <si>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</si>
  <si>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</si>
  <si>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</si>
  <si>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</si>
  <si>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</si>
  <si>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</si>
  <si>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</si>
  <si>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</si>
  <si>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</si>
  <si>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</si>
  <si>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</si>
  <si>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</si>
  <si>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</si>
  <si>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</si>
  <si>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</si>
  <si>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</si>
  <si>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</si>
  <si>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</si>
  <si>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</si>
  <si>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</si>
  <si>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</si>
  <si>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</si>
  <si>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</si>
  <si>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</si>
  <si>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</si>
  <si>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</si>
  <si>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</si>
  <si>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</si>
  <si>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</si>
  <si>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</si>
  <si>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</si>
  <si>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</si>
  <si>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</si>
  <si>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</si>
  <si>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</si>
  <si>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</si>
  <si>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</si>
  <si>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</si>
  <si>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</si>
  <si>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</si>
  <si>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</si>
  <si>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</si>
  <si>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</si>
  <si>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</si>
  <si>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</si>
  <si>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</si>
  <si>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</si>
  <si>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</si>
  <si>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</si>
  <si>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</si>
  <si>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</si>
  <si>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</si>
  <si>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</si>
  <si>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</si>
  <si>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</si>
  <si>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</si>
  <si>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</si>
  <si>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</si>
  <si>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</si>
  <si>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</si>
  <si>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</si>
  <si>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</si>
  <si>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</si>
  <si>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</si>
  <si>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</si>
  <si>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</si>
  <si>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</si>
  <si>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</si>
  <si>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</si>
  <si>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</si>
  <si>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</si>
  <si>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</si>
  <si>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</si>
  <si>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</si>
  <si>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</si>
  <si>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</si>
  <si>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</si>
  <si>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</si>
  <si>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</si>
  <si>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</si>
  <si>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</si>
  <si>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</si>
  <si>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</si>
  <si>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</si>
  <si>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</si>
  <si>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</si>
  <si>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</si>
  <si>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</si>
  <si>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</si>
  <si>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</si>
  <si>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</si>
  <si>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</si>
  <si>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</si>
  <si>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</si>
  <si>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</si>
  <si>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</si>
  <si>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</si>
  <si>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</si>
  <si>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</si>
  <si>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</si>
  <si>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</si>
  <si>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</si>
  <si>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</si>
  <si>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</si>
  <si>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</si>
  <si>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</si>
  <si>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</si>
  <si>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</si>
  <si>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</si>
  <si>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</si>
  <si>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</si>
  <si>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</si>
  <si>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</si>
  <si>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</si>
  <si>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</si>
  <si>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</si>
  <si>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</si>
  <si>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</si>
  <si>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</si>
  <si>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</si>
  <si>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</si>
  <si>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</si>
  <si>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</si>
  <si>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</si>
  <si>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</si>
  <si>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</si>
  <si>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</si>
  <si>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</si>
  <si>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</si>
  <si>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</si>
  <si>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</si>
  <si>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</si>
  <si>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</si>
  <si>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</si>
  <si>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</si>
  <si>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</si>
  <si>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</si>
  <si>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</si>
  <si>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</si>
  <si>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</si>
  <si>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</si>
  <si>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</si>
  <si>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</si>
  <si>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</si>
  <si>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</si>
  <si>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</si>
  <si>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</si>
  <si>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</si>
  <si>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</si>
  <si>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</si>
  <si>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</si>
  <si>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</si>
  <si>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</si>
  <si>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</si>
  <si>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</si>
  <si>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</si>
  <si>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</si>
  <si>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</si>
  <si>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</si>
  <si>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</si>
  <si>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</si>
  <si>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</si>
  <si>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</si>
  <si>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</si>
  <si>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</si>
  <si>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</si>
  <si>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</si>
  <si>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</si>
  <si>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</si>
  <si>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</si>
  <si>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</si>
  <si>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</si>
  <si>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</si>
  <si>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</si>
  <si>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</si>
  <si>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</si>
  <si>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</si>
  <si>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</si>
  <si>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</si>
  <si>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</si>
  <si>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</si>
  <si>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</si>
  <si>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</si>
  <si>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</si>
  <si>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</si>
  <si>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</si>
  <si>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</si>
  <si>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</si>
  <si>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</si>
  <si>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</si>
  <si>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</si>
  <si>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</si>
  <si>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</si>
  <si>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</si>
  <si>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</si>
  <si>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</si>
  <si>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</si>
  <si>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</si>
  <si>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</si>
  <si>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</si>
  <si>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</si>
  <si>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</si>
  <si>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</si>
  <si>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</si>
  <si>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</si>
  <si>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</si>
  <si>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</si>
  <si>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</si>
  <si>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</si>
  <si>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</si>
  <si>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</si>
  <si>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</si>
  <si>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</si>
  <si>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</si>
  <si>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</si>
  <si>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</si>
  <si>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</si>
  <si>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</si>
  <si>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</si>
  <si>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</si>
  <si>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</si>
  <si>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</si>
  <si>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</si>
  <si>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</si>
  <si>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</si>
  <si>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</si>
  <si>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</si>
  <si>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</si>
  <si>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</si>
  <si>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</si>
  <si>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</si>
  <si>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</si>
  <si>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</si>
  <si>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</si>
  <si>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</si>
  <si>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</si>
  <si>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</si>
  <si>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</si>
  <si>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</si>
  <si>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</si>
  <si>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</si>
  <si>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</si>
  <si>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</si>
  <si>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</si>
  <si>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</si>
  <si>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</si>
  <si>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</si>
  <si>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</si>
  <si>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</si>
  <si>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</si>
  <si>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</si>
  <si>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</si>
  <si>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</si>
  <si>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</si>
  <si>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</si>
  <si>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</si>
  <si>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</si>
  <si>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</si>
  <si>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</si>
  <si>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</si>
  <si>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</si>
  <si>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</si>
  <si>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</si>
  <si>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</si>
  <si>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</si>
  <si>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</si>
  <si>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</si>
  <si>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</si>
  <si>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</si>
  <si>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</si>
  <si>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</si>
  <si>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</si>
  <si>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</si>
  <si>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</si>
  <si>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</si>
  <si>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</si>
  <si>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</si>
  <si>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</si>
  <si>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</si>
  <si>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</si>
  <si>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</si>
  <si>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</si>
  <si>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</si>
  <si>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</si>
  <si>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</si>
  <si>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</si>
  <si>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</si>
  <si>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</si>
  <si>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</si>
  <si>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</si>
  <si>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</si>
  <si>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</si>
  <si>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</si>
  <si>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</si>
  <si>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</si>
  <si>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</si>
  <si>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</si>
  <si>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</si>
  <si>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</si>
  <si>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</si>
  <si>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</si>
  <si>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</si>
  <si>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</si>
  <si>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</si>
  <si>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</si>
  <si>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</si>
  <si>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</si>
  <si>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</si>
  <si>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</si>
  <si>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</si>
  <si>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</si>
  <si>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</si>
  <si>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</si>
  <si>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</si>
  <si>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</si>
  <si>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</si>
  <si>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</si>
  <si>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</si>
  <si>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</si>
  <si>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</si>
  <si>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</si>
  <si>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</si>
  <si>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</si>
  <si>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</si>
  <si>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</si>
  <si>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</si>
  <si>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</si>
  <si>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</si>
  <si>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</si>
  <si>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</si>
  <si>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</si>
  <si>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</si>
  <si>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</si>
  <si>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</si>
  <si>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</si>
  <si>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</si>
  <si>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</si>
  <si>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</si>
  <si>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</si>
  <si>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</si>
  <si>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</si>
  <si>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</si>
  <si>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</si>
  <si>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</si>
  <si>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</si>
  <si>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</si>
  <si>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</si>
  <si>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</si>
  <si>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</si>
  <si>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</si>
  <si>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</si>
  <si>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</si>
  <si>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</si>
  <si>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</si>
  <si>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</si>
  <si>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</si>
  <si>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</si>
  <si>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</si>
  <si>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</si>
  <si>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</si>
  <si>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</si>
  <si>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</si>
  <si>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</si>
  <si>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</si>
  <si>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</si>
  <si>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</si>
  <si>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</si>
  <si>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</si>
  <si>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</si>
  <si>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</si>
  <si>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</si>
  <si>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</si>
  <si>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</si>
  <si>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</si>
  <si>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</si>
  <si>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</si>
  <si>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</si>
  <si>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</si>
  <si>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</si>
  <si>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</si>
  <si>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</si>
  <si>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</si>
  <si>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</si>
  <si>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</si>
  <si>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</si>
  <si>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</si>
  <si>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</si>
  <si>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</si>
  <si>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</si>
  <si>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</si>
  <si>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</si>
  <si>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</si>
  <si>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</si>
  <si>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</si>
  <si>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</si>
  <si>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</si>
  <si>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</si>
  <si>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</si>
  <si>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</si>
  <si>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</si>
  <si>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</si>
  <si>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</si>
  <si>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</si>
  <si>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</si>
  <si>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</si>
  <si>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</si>
  <si>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</si>
  <si>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</si>
  <si>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</si>
  <si>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</si>
  <si>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</si>
  <si>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</si>
  <si>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</si>
  <si>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</si>
  <si>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</si>
  <si>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</si>
  <si>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</si>
  <si>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</si>
  <si>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</si>
  <si>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</si>
  <si>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</si>
  <si>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</si>
  <si>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</si>
  <si>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</si>
  <si>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</si>
  <si>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</si>
  <si>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</si>
  <si>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</si>
  <si>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</si>
  <si>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</si>
  <si>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</si>
  <si>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</si>
  <si>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</si>
  <si>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</si>
  <si>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</si>
  <si>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</si>
  <si>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</si>
  <si>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</si>
  <si>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</si>
  <si>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</si>
  <si>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</si>
  <si>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</si>
  <si>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</si>
  <si>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</si>
  <si>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</si>
  <si>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</si>
  <si>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</si>
  <si>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</si>
  <si>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</si>
  <si>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</si>
  <si>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</si>
  <si>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</si>
  <si>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</si>
  <si>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</si>
  <si>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</si>
  <si>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</si>
  <si>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</si>
  <si>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</si>
  <si>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</si>
  <si>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</si>
  <si>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</si>
  <si>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</si>
  <si>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</si>
  <si>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</si>
  <si>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</si>
  <si>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</si>
  <si>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</si>
  <si>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</si>
  <si>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</si>
  <si>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</si>
  <si>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</si>
  <si>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</si>
  <si>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</si>
  <si>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</si>
  <si>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</si>
  <si>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</si>
  <si>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</si>
  <si>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</si>
  <si>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</si>
  <si>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</si>
  <si>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</si>
  <si>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</si>
  <si>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</si>
  <si>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</si>
  <si>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</si>
  <si>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</si>
  <si>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</si>
  <si>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</si>
  <si>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</si>
  <si>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</si>
  <si>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</si>
  <si>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</si>
  <si>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</si>
  <si>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</si>
  <si>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</si>
  <si>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</si>
  <si>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</si>
  <si>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</si>
  <si>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</si>
  <si>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</si>
  <si>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</si>
  <si>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</si>
  <si>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</si>
  <si>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</si>
  <si>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</si>
  <si>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</si>
  <si>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</si>
  <si>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</si>
  <si>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</si>
  <si>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</si>
  <si>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</si>
  <si>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</si>
  <si>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</si>
  <si>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</si>
  <si>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</si>
  <si>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</si>
  <si>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</si>
  <si>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</si>
  <si>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</si>
  <si>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</si>
  <si>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</si>
  <si>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</si>
  <si>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</si>
  <si>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</si>
  <si>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</si>
  <si>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</si>
  <si>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</si>
  <si>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</si>
  <si>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</si>
  <si>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</si>
  <si>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</si>
  <si>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</si>
  <si>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</si>
  <si>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</si>
  <si>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</si>
  <si>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</si>
  <si>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</si>
  <si>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</si>
  <si>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</si>
  <si>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</si>
  <si>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</si>
  <si>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</si>
  <si>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</si>
  <si>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</si>
  <si>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</si>
  <si>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</si>
  <si>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</si>
  <si>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</si>
  <si>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</si>
  <si>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</si>
  <si>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</si>
  <si>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</si>
  <si>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</si>
  <si>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</si>
  <si>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</si>
  <si>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</si>
  <si>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</si>
  <si>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</si>
  <si>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</si>
  <si>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</si>
  <si>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</si>
  <si>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</si>
  <si>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</si>
  <si>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</si>
  <si>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</si>
  <si>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</si>
  <si>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</si>
  <si>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</si>
  <si>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</si>
  <si>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</si>
  <si>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</si>
  <si>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</si>
  <si>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</si>
  <si>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</si>
  <si>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</si>
  <si>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</si>
  <si>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</si>
  <si>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</si>
  <si>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</si>
  <si>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</si>
  <si>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</si>
  <si>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</si>
  <si>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</si>
  <si>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</si>
  <si>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</si>
  <si>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</si>
  <si>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</si>
  <si>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</si>
  <si>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</si>
  <si>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</si>
  <si>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</si>
  <si>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</si>
  <si>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</si>
  <si>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</si>
  <si>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</si>
  <si>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</si>
  <si>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</si>
  <si>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</si>
  <si>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</si>
  <si>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</si>
  <si>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</si>
  <si>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</si>
  <si>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</si>
  <si>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</si>
  <si>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</si>
  <si>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</si>
  <si>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</si>
  <si>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</si>
  <si>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</si>
  <si>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</si>
  <si>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</si>
  <si>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</si>
  <si>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</si>
  <si>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</si>
  <si>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</si>
  <si>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</si>
  <si>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</si>
  <si>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</si>
  <si>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</si>
  <si>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</si>
  <si>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</si>
  <si>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</si>
  <si>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</si>
  <si>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</si>
  <si>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</si>
  <si>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</si>
  <si>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</si>
  <si>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</si>
  <si>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</si>
  <si>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</si>
  <si>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</si>
  <si>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</si>
  <si>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</si>
  <si>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</si>
  <si>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</si>
  <si>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</si>
  <si>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</si>
  <si>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</si>
  <si>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</si>
  <si>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</si>
  <si>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</si>
  <si>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</si>
  <si>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</si>
  <si>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</si>
  <si>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</si>
  <si>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</si>
  <si>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</si>
  <si>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</si>
  <si>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</si>
  <si>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</si>
  <si>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</si>
  <si>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</si>
  <si>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</si>
  <si>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</si>
  <si>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</si>
  <si>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</si>
  <si>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</si>
  <si>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</si>
  <si>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</si>
  <si>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</si>
  <si>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</si>
  <si>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</si>
  <si>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</si>
  <si>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</si>
  <si>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</si>
  <si>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</si>
  <si>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</si>
  <si>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</si>
  <si>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</si>
  <si>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</si>
  <si>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</si>
  <si>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</si>
  <si>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</si>
  <si>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</si>
  <si>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</si>
  <si>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</si>
  <si>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</si>
  <si>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</si>
  <si>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</si>
  <si>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</si>
  <si>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</si>
  <si>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</si>
  <si>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</si>
  <si>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</si>
  <si>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</si>
  <si>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</si>
  <si>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</si>
  <si>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</si>
  <si>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</si>
  <si>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</si>
  <si>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</si>
  <si>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</si>
  <si>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</si>
  <si>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</si>
  <si>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</si>
  <si>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</si>
  <si>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</si>
  <si>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</si>
  <si>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</si>
  <si>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</si>
  <si>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</si>
  <si>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</si>
  <si>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</si>
  <si>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</si>
  <si>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</si>
  <si>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</si>
  <si>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</si>
  <si>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</si>
  <si>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</si>
  <si>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</si>
  <si>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</si>
  <si>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</si>
  <si>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</si>
  <si>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</si>
  <si>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</si>
  <si>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</si>
  <si>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</si>
  <si>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</si>
  <si>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</si>
  <si>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</si>
  <si>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</si>
  <si>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</si>
  <si>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</si>
  <si>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</si>
  <si>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</si>
  <si>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</si>
  <si>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</si>
  <si>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</si>
  <si>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</si>
  <si>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</si>
  <si>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</si>
  <si>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</si>
  <si>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</si>
  <si>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</si>
  <si>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</si>
  <si>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</si>
  <si>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</si>
  <si>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</si>
  <si>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</si>
  <si>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</si>
  <si>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</si>
  <si>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</si>
  <si>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</si>
  <si>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</si>
  <si>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</si>
  <si>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</si>
  <si>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</si>
  <si>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</si>
  <si>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</si>
  <si>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</si>
  <si>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</si>
  <si>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</si>
  <si>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</si>
  <si>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</si>
  <si>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</si>
  <si>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</si>
  <si>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</si>
  <si>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</si>
  <si>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</si>
  <si>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</si>
  <si>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</si>
  <si>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</si>
  <si>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</si>
  <si>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</si>
  <si>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</si>
  <si>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</si>
  <si>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</si>
  <si>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</si>
  <si>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</si>
  <si>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</si>
  <si>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</si>
  <si>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</si>
  <si>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</si>
  <si>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</si>
  <si>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</si>
  <si>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</si>
  <si>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</si>
  <si>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</si>
  <si>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</si>
  <si>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</si>
  <si>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</si>
  <si>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</si>
  <si>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</si>
  <si>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</si>
  <si>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</si>
  <si>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</si>
  <si>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</si>
  <si>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</si>
  <si>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</si>
  <si>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</si>
  <si>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</si>
  <si>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</si>
  <si>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</si>
  <si>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</si>
  <si>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</si>
  <si>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</si>
  <si>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</si>
  <si>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</si>
  <si>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</si>
  <si>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</si>
  <si>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</si>
  <si>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</si>
  <si>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</si>
  <si>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</si>
  <si>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</si>
  <si>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</si>
  <si>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</si>
  <si>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</si>
  <si>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</si>
  <si>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</si>
  <si>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</si>
  <si>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</si>
  <si>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</si>
  <si>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</si>
  <si>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</si>
  <si>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</si>
  <si>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</si>
  <si>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</si>
  <si>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</si>
  <si>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</si>
  <si>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</si>
  <si>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</si>
  <si>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</si>
  <si>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</si>
  <si>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</si>
  <si>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</si>
  <si>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</si>
  <si>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</si>
  <si>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</si>
  <si>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</si>
  <si>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</si>
  <si>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</si>
  <si>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</si>
  <si>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</si>
  <si>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</si>
  <si>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</si>
  <si>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</si>
  <si>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</si>
  <si>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</si>
  <si>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</si>
  <si>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</si>
  <si>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</si>
  <si>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</si>
  <si>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</si>
  <si>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</si>
  <si>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</si>
  <si>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</si>
  <si>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</si>
  <si>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</si>
  <si>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</si>
  <si>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</si>
  <si>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</si>
  <si>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</si>
  <si>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</si>
  <si>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</si>
  <si>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</si>
  <si>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</si>
  <si>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</si>
  <si>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</si>
  <si>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</si>
  <si>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</si>
  <si>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</si>
  <si>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</si>
  <si>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</si>
  <si>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</si>
  <si>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</si>
  <si>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</si>
  <si>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</si>
  <si>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</si>
  <si>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</si>
  <si>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</si>
  <si>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</si>
  <si>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</si>
  <si>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</si>
  <si>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</si>
  <si>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</si>
  <si>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</si>
  <si>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</si>
  <si>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</si>
  <si>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</si>
  <si>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</si>
  <si>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</si>
  <si>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</si>
  <si>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</si>
  <si>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</si>
  <si>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</si>
  <si>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</si>
  <si>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</si>
  <si>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</si>
  <si>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</si>
  <si>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</si>
  <si>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</si>
  <si>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</si>
  <si>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</si>
  <si>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</si>
  <si>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</si>
  <si>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</si>
  <si>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</si>
  <si>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</si>
  <si>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</si>
  <si>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</si>
  <si>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</si>
  <si>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</si>
  <si>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</si>
  <si>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</si>
  <si>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</si>
  <si>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</si>
  <si>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</si>
  <si>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</si>
  <si>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</si>
  <si>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</si>
  <si>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</si>
  <si>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</si>
  <si>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</si>
  <si>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</si>
  <si>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</si>
  <si>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</si>
  <si>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</si>
  <si>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</si>
  <si>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</si>
  <si>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</si>
  <si>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</si>
  <si>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</si>
  <si>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</si>
  <si>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</si>
  <si>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</si>
  <si>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</si>
  <si>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</si>
  <si>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</si>
  <si>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</si>
  <si>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</si>
  <si>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</si>
  <si>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</si>
  <si>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</si>
  <si>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</si>
  <si>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</si>
  <si>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</si>
  <si>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</si>
  <si>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</si>
  <si>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</si>
  <si>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</si>
  <si>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</si>
  <si>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</si>
  <si>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</si>
  <si>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</si>
  <si>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</si>
  <si>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</si>
  <si>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</si>
  <si>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</si>
  <si>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</si>
  <si>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</si>
  <si>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</si>
  <si>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</si>
  <si>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</si>
  <si>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</si>
  <si>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</si>
  <si>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</si>
  <si>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</si>
  <si>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</si>
  <si>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</si>
  <si>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</si>
  <si>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</si>
  <si>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</si>
  <si>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</si>
  <si>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</si>
  <si>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</si>
  <si>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</si>
  <si>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</si>
  <si>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</si>
  <si>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</si>
  <si>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</si>
  <si>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</si>
  <si>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</si>
  <si>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</si>
  <si>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</si>
  <si>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</si>
  <si>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</si>
  <si>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</si>
  <si>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</si>
  <si>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</si>
  <si>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</si>
  <si>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</si>
  <si>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</si>
  <si>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</si>
  <si>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</si>
  <si>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</si>
  <si>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</si>
  <si>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</si>
  <si>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</si>
  <si>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</si>
  <si>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</si>
  <si>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</si>
  <si>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</si>
  <si>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</si>
  <si>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</si>
  <si>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</si>
  <si>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</si>
  <si>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</si>
  <si>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</si>
  <si>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</si>
  <si>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</si>
  <si>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</si>
  <si>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</si>
  <si>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</si>
  <si>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</si>
  <si>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</si>
  <si>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</si>
  <si>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</si>
  <si>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</si>
  <si>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</si>
  <si>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</si>
  <si>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</si>
  <si>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</si>
  <si>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</si>
  <si>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</si>
  <si>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</si>
  <si>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</si>
  <si>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</si>
  <si>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</si>
  <si>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</si>
  <si>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</si>
  <si>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</si>
  <si>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</si>
  <si>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</si>
  <si>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</si>
  <si>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</si>
  <si>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</si>
  <si>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</si>
  <si>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</si>
  <si>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</si>
  <si>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</si>
  <si>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</si>
  <si>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</si>
  <si>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</si>
  <si>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</si>
  <si>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</si>
  <si>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</si>
  <si>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</si>
  <si>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</si>
  <si>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</si>
  <si>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</si>
  <si>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</si>
  <si>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</si>
  <si>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</si>
  <si>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</si>
  <si>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</si>
  <si>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</si>
  <si>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</si>
  <si>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</si>
  <si>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</si>
  <si>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</si>
  <si>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</si>
  <si>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</si>
  <si>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</si>
  <si>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</si>
  <si>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</si>
  <si>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</si>
  <si>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</si>
  <si>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</si>
  <si>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</si>
  <si>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</si>
  <si>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</si>
  <si>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</si>
  <si>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</si>
  <si>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</si>
  <si>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</si>
  <si>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</si>
  <si>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</si>
  <si>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</si>
  <si>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</si>
  <si>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</si>
  <si>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</si>
  <si>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</si>
  <si>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</si>
  <si>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</si>
  <si>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</si>
  <si>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</si>
  <si>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</si>
  <si>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</si>
  <si>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</si>
  <si>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</si>
  <si>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</si>
  <si>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</si>
  <si>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</si>
  <si>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</si>
  <si>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</si>
  <si>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</si>
  <si>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</si>
  <si>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</si>
  <si>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</si>
  <si>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</si>
  <si>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</si>
  <si>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</si>
  <si>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</si>
  <si>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</si>
  <si>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</si>
  <si>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</si>
  <si>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</si>
  <si>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</si>
  <si>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</si>
  <si>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</si>
  <si>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</si>
  <si>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</si>
  <si>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</si>
  <si>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</si>
  <si>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</si>
  <si>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</si>
  <si>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</si>
  <si>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</si>
  <si>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</si>
  <si>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</si>
  <si>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</si>
  <si>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</si>
  <si>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</si>
  <si>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</si>
  <si>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</si>
  <si>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</si>
  <si>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</si>
  <si>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</si>
  <si>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</si>
  <si>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</si>
  <si>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</si>
  <si>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</si>
  <si>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</si>
  <si>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</si>
  <si>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</si>
  <si>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</si>
  <si>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</si>
  <si>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</si>
  <si>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</si>
  <si>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</si>
  <si>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</si>
  <si>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</si>
  <si>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</si>
  <si>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</si>
  <si>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</si>
  <si>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</si>
  <si>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</si>
  <si>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</si>
  <si>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</si>
  <si>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</si>
  <si>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</si>
  <si>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</si>
  <si>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</si>
  <si>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</si>
  <si>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</si>
  <si>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</si>
  <si>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</si>
  <si>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</si>
  <si>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</si>
  <si>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</si>
  <si>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</si>
  <si>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</si>
  <si>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</si>
  <si>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</si>
  <si>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</si>
  <si>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</si>
  <si>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</si>
  <si>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</si>
  <si>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</si>
  <si>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</si>
  <si>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</si>
  <si>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</si>
  <si>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</si>
  <si>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</si>
  <si>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</si>
  <si>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</si>
  <si>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</si>
  <si>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</si>
  <si>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</si>
  <si>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</si>
  <si>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</si>
  <si>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</si>
  <si>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</si>
  <si>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</si>
  <si>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</si>
  <si>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</si>
  <si>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150</t>
  </si>
  <si>
    <t>Douglas, Grant, Lincoln and Okanogan Counties Public Hospital District No. 6</t>
  </si>
  <si>
    <t>411 Fortuyn Road</t>
  </si>
  <si>
    <t>Grand Coulee, WA  99133</t>
  </si>
  <si>
    <t>Grant</t>
  </si>
  <si>
    <t>Ramona Hicks</t>
  </si>
  <si>
    <t>Kelly Hughes</t>
  </si>
  <si>
    <t>Jerry Kennedy</t>
  </si>
  <si>
    <t>(509) 633-1753</t>
  </si>
  <si>
    <t>(509) 633-0295</t>
  </si>
  <si>
    <t>12/31/2021</t>
  </si>
  <si>
    <t>Douglas, Lincoln, and Okanogan Public Hospital District No. 6</t>
  </si>
  <si>
    <t>509.633.1753</t>
  </si>
  <si>
    <t>509.633.0295</t>
  </si>
  <si>
    <t>Grand Coulee, WA 99133</t>
  </si>
  <si>
    <t>411 Fortuyn Blvd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</si>
</sst>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8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0"/>
      <name val="Arial"/>
    </font>
    <font>
      <sz val="10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37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37" fontId="6" fillId="0" borderId="0"/>
    <xf numFmtId="0" fontId="1" fillId="0" borderId="0"/>
    <xf numFmtId="9" fontId="1" fillId="0" borderId="0" applyFont="0" applyFill="0" applyBorder="0" applyAlignment="0" applyProtection="0"/>
  </cellStyleXfs>
  <cellXfs count="359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7" fontId="9" fillId="0" borderId="1" xfId="1" quotePrefix="1" applyNumberFormat="1" applyFont="1" applyFill="1" applyBorder="1" applyProtection="1">
      <protection locked="0"/>
    </xf>
    <xf numFmtId="37" fontId="9" fillId="0" borderId="1" xfId="1" applyNumberFormat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left"/>
    </xf>
    <xf numFmtId="39" fontId="9" fillId="0" borderId="1" xfId="3" quotePrefix="1" applyNumberFormat="1" applyFont="1" applyFill="1" applyBorder="1" applyProtection="1">
      <protection locked="0"/>
    </xf>
    <xf numFmtId="39" fontId="9" fillId="0" borderId="1" xfId="1" quotePrefix="1" applyNumberFormat="1" applyFont="1" applyFill="1" applyBorder="1" applyProtection="1">
      <protection locked="0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7" fontId="3" fillId="0" borderId="1" xfId="0" quotePrefix="1" applyFont="1" applyBorder="1" applyProtection="1">
      <protection locked="0"/>
    </xf>
    <xf numFmtId="165" fontId="9" fillId="0" borderId="1" xfId="1" quotePrefix="1" applyNumberFormat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0" borderId="1" xfId="0" quotePrefix="1" applyNumberFormat="1" applyFont="1" applyBorder="1" applyProtection="1">
      <protection locked="0"/>
    </xf>
    <xf numFmtId="37" fontId="10" fillId="3" borderId="0" xfId="0" applyFont="1" applyFill="1"/>
    <xf numFmtId="38" fontId="9" fillId="0" borderId="1" xfId="0" quotePrefix="1" applyNumberFormat="1" applyFont="1" applyBorder="1" applyProtection="1">
      <protection locked="0"/>
    </xf>
    <xf numFmtId="38" fontId="9" fillId="0" borderId="14" xfId="0" applyNumberFormat="1" applyFont="1" applyBorder="1" applyProtection="1">
      <protection locked="0"/>
    </xf>
    <xf numFmtId="38" fontId="9" fillId="0" borderId="8" xfId="0" applyNumberFormat="1" applyFont="1" applyBorder="1" applyProtection="1">
      <protection locked="0"/>
    </xf>
    <xf numFmtId="38" fontId="9" fillId="0" borderId="2" xfId="0" applyNumberFormat="1" applyFont="1" applyBorder="1" applyProtection="1">
      <protection locked="0"/>
    </xf>
    <xf numFmtId="38" fontId="9" fillId="0" borderId="14" xfId="0" quotePrefix="1" applyNumberFormat="1" applyFont="1" applyBorder="1" applyProtection="1">
      <protection locked="0"/>
    </xf>
    <xf numFmtId="38" fontId="9" fillId="0" borderId="14" xfId="0" quotePrefix="1" applyNumberFormat="1" applyFont="1" applyBorder="1" applyAlignment="1" applyProtection="1">
      <alignment horizontal="left"/>
      <protection locked="0"/>
    </xf>
    <xf numFmtId="38" fontId="9" fillId="0" borderId="1" xfId="0" quotePrefix="1" applyNumberFormat="1" applyFont="1" applyBorder="1" applyAlignment="1" applyProtection="1">
      <alignment horizontal="left"/>
      <protection locked="0"/>
    </xf>
    <xf numFmtId="49" fontId="9" fillId="0" borderId="1" xfId="0" applyNumberFormat="1" applyFont="1" applyBorder="1" applyAlignment="1" applyProtection="1">
      <alignment horizontal="left"/>
      <protection locked="0"/>
    </xf>
    <xf numFmtId="37" fontId="9" fillId="3" borderId="0" xfId="0" applyFont="1" applyFill="1" applyAlignment="1">
      <alignment horizontal="centerContinuous"/>
    </xf>
    <xf numFmtId="38" fontId="9" fillId="0" borderId="1" xfId="0" applyNumberFormat="1" applyFont="1" applyBorder="1" applyProtection="1">
      <protection locked="0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165" fontId="17" fillId="0" borderId="0" xfId="4" quotePrefix="1" applyNumberFormat="1" applyFont="1" applyFill="1"/>
    <xf numFmtId="38" fontId="9" fillId="0" borderId="1" xfId="0" applyNumberFormat="1" applyFont="1" applyBorder="1" applyAlignment="1" applyProtection="1">
      <alignment horizontal="center"/>
      <protection locked="0"/>
    </xf>
    <xf numFmtId="38" fontId="9" fillId="0" borderId="1" xfId="0" applyNumberFormat="1" applyFont="1" applyBorder="1" applyAlignment="1" applyProtection="1">
      <alignment horizontal="right"/>
      <protection locked="0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13">
    <cellStyle name="Comma" xfId="1" builtinId="3"/>
    <cellStyle name="Comma 8" xfId="4" xr:uid="{23736B15-4BF6-4772-9D5F-735EA80171D3}"/>
    <cellStyle name="Hyperlink" xfId="2" builtinId="8"/>
    <cellStyle name="Hyperlink 2" xfId="9" xr:uid="{48186325-C50B-4349-8AD8-9FE458666797}"/>
    <cellStyle name="Normal" xfId="0" builtinId="0"/>
    <cellStyle name="Normal 2" xfId="6" xr:uid="{A3A2EB61-B03C-4725-9316-EE1C9402C819}"/>
    <cellStyle name="Normal 3" xfId="7" xr:uid="{13D77C67-3380-4975-8EB7-F23D7E25BE27}"/>
    <cellStyle name="Normal 3 2" xfId="10" xr:uid="{269F89E4-D7C4-41CE-863E-4EC7F937D95C}"/>
    <cellStyle name="Normal 4" xfId="11" xr:uid="{9B4B4D1B-E99F-457D-B78B-1F27E93B31B8}"/>
    <cellStyle name="Normal 5" xfId="5" xr:uid="{70E5550A-4C00-4DB6-9DB8-2DD8DA90024F}"/>
    <cellStyle name="Percent" xfId="3" builtinId="5"/>
    <cellStyle name="Percent 2" xfId="12" xr:uid="{6D1857A3-5127-4693-B631-59D08E8C9CC6}"/>
    <cellStyle name="Percent 3" xfId="8" xr:uid="{E19C7472-03AD-4C11-9AFD-EDC9D59D71C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150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/>
          <cell r="D59"/>
          <cell r="E59">
            <v>1270</v>
          </cell>
          <cell r="F59"/>
          <cell r="G59"/>
          <cell r="H59"/>
          <cell r="I59"/>
          <cell r="J59">
            <v>119</v>
          </cell>
          <cell r="K59"/>
          <cell r="L59">
            <v>4957</v>
          </cell>
          <cell r="M59"/>
          <cell r="N59"/>
          <cell r="O59">
            <v>63</v>
          </cell>
          <cell r="P59">
            <v>15670</v>
          </cell>
          <cell r="Q59">
            <v>5412</v>
          </cell>
          <cell r="R59">
            <v>25808</v>
          </cell>
          <cell r="U59">
            <v>151540</v>
          </cell>
          <cell r="V59">
            <v>21</v>
          </cell>
          <cell r="W59">
            <v>425</v>
          </cell>
          <cell r="X59">
            <v>1670</v>
          </cell>
          <cell r="Y59">
            <v>3713</v>
          </cell>
          <cell r="Z59"/>
          <cell r="AA59"/>
          <cell r="AC59">
            <v>0</v>
          </cell>
          <cell r="AD59"/>
          <cell r="AE59">
            <v>4286</v>
          </cell>
          <cell r="AF59"/>
          <cell r="AG59">
            <v>4206</v>
          </cell>
          <cell r="AH59"/>
          <cell r="AI59"/>
          <cell r="AJ59">
            <v>20721</v>
          </cell>
          <cell r="AK59"/>
          <cell r="AL59"/>
          <cell r="AM59"/>
          <cell r="AN59"/>
          <cell r="AO59">
            <v>6654</v>
          </cell>
          <cell r="AP59"/>
          <cell r="AQ59"/>
          <cell r="AR59"/>
          <cell r="AS59"/>
          <cell r="AT59"/>
          <cell r="AU59"/>
          <cell r="AY59">
            <v>17856</v>
          </cell>
          <cell r="AZ59"/>
          <cell r="BA59"/>
          <cell r="BE59">
            <v>92088</v>
          </cell>
        </row>
        <row r="71">
          <cell r="C71">
            <v>0</v>
          </cell>
          <cell r="D71">
            <v>0</v>
          </cell>
          <cell r="E71">
            <v>753536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65545</v>
          </cell>
          <cell r="K71">
            <v>0</v>
          </cell>
          <cell r="L71">
            <v>2941138</v>
          </cell>
          <cell r="M71">
            <v>0</v>
          </cell>
          <cell r="N71">
            <v>0</v>
          </cell>
          <cell r="O71">
            <v>262875</v>
          </cell>
          <cell r="P71">
            <v>1193068</v>
          </cell>
          <cell r="Q71">
            <v>5271</v>
          </cell>
          <cell r="R71">
            <v>822512</v>
          </cell>
          <cell r="S71">
            <v>111154</v>
          </cell>
          <cell r="T71">
            <v>555658</v>
          </cell>
          <cell r="U71">
            <v>1691938</v>
          </cell>
          <cell r="V71">
            <v>24738</v>
          </cell>
          <cell r="W71">
            <v>329005</v>
          </cell>
          <cell r="X71">
            <v>454125</v>
          </cell>
          <cell r="Y71">
            <v>931043</v>
          </cell>
          <cell r="Z71">
            <v>0</v>
          </cell>
          <cell r="AA71">
            <v>0</v>
          </cell>
          <cell r="AB71">
            <v>1755713</v>
          </cell>
          <cell r="AC71">
            <v>0</v>
          </cell>
          <cell r="AD71">
            <v>0</v>
          </cell>
          <cell r="AE71">
            <v>535636</v>
          </cell>
          <cell r="AF71">
            <v>0</v>
          </cell>
          <cell r="AG71">
            <v>2642294</v>
          </cell>
          <cell r="AH71">
            <v>0</v>
          </cell>
          <cell r="AI71">
            <v>0</v>
          </cell>
          <cell r="AJ71">
            <v>5100946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164352</v>
          </cell>
          <cell r="AP71">
            <v>72198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727669</v>
          </cell>
          <cell r="AZ71">
            <v>74596</v>
          </cell>
          <cell r="BA71">
            <v>115201</v>
          </cell>
          <cell r="BB71">
            <v>0</v>
          </cell>
          <cell r="BC71">
            <v>0</v>
          </cell>
          <cell r="BD71">
            <v>171114</v>
          </cell>
          <cell r="BE71">
            <v>685162</v>
          </cell>
          <cell r="BF71">
            <v>518672</v>
          </cell>
          <cell r="BG71">
            <v>0</v>
          </cell>
          <cell r="BH71">
            <v>1468216</v>
          </cell>
          <cell r="BI71">
            <v>0</v>
          </cell>
          <cell r="BJ71">
            <v>332760</v>
          </cell>
          <cell r="BK71">
            <v>930792</v>
          </cell>
          <cell r="BL71">
            <v>989839</v>
          </cell>
          <cell r="BM71">
            <v>0</v>
          </cell>
          <cell r="BN71">
            <v>2908214</v>
          </cell>
          <cell r="BO71">
            <v>0</v>
          </cell>
          <cell r="BP71">
            <v>0</v>
          </cell>
          <cell r="BQ71">
            <v>0</v>
          </cell>
          <cell r="BR71">
            <v>360256</v>
          </cell>
          <cell r="BS71">
            <v>0</v>
          </cell>
          <cell r="BT71">
            <v>0</v>
          </cell>
          <cell r="BU71">
            <v>0</v>
          </cell>
          <cell r="BV71">
            <v>633021</v>
          </cell>
          <cell r="BW71">
            <v>0</v>
          </cell>
          <cell r="BX71">
            <v>182361</v>
          </cell>
          <cell r="BY71">
            <v>103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1916681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817"/>
  <sheetViews>
    <sheetView showGridLines="0" tabSelected="1" zoomScale="75" zoomScaleNormal="75" workbookViewId="0">
      <selection activeCell="C82" sqref="C82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">
      <c r="A3" s="199"/>
      <c r="C3" s="235"/>
    </row>
    <row r="4" spans="1:6" ht="12.75" customHeight="1" x14ac:dyDescent="0.3">
      <c r="C4" s="235"/>
    </row>
    <row r="5" spans="1:6" ht="12.75" customHeight="1" x14ac:dyDescent="0.3">
      <c r="A5" s="199" t="s">
        <v>1257</v>
      </c>
      <c r="C5" s="235"/>
    </row>
    <row r="6" spans="1:6" ht="12.75" customHeight="1" x14ac:dyDescent="0.3">
      <c r="A6" s="199" t="s">
        <v>0</v>
      </c>
      <c r="C6" s="235"/>
    </row>
    <row r="7" spans="1:6" ht="12.75" customHeight="1" x14ac:dyDescent="0.3">
      <c r="A7" s="199" t="s">
        <v>1</v>
      </c>
      <c r="C7" s="235"/>
    </row>
    <row r="8" spans="1:6" ht="12.75" customHeight="1" x14ac:dyDescent="0.3">
      <c r="C8" s="235"/>
    </row>
    <row r="9" spans="1:6" ht="12.75" customHeight="1" x14ac:dyDescent="0.3">
      <c r="C9" s="235"/>
    </row>
    <row r="10" spans="1:6" ht="12.75" customHeight="1" x14ac:dyDescent="0.3">
      <c r="A10" s="198" t="s">
        <v>1228</v>
      </c>
      <c r="C10" s="235"/>
    </row>
    <row r="11" spans="1:6" ht="12.75" customHeight="1" x14ac:dyDescent="0.3">
      <c r="A11" s="198" t="s">
        <v>1230</v>
      </c>
      <c r="C11" s="235"/>
    </row>
    <row r="12" spans="1:6" ht="12.75" customHeight="1" x14ac:dyDescent="0.3">
      <c r="C12" s="235"/>
    </row>
    <row r="13" spans="1:6" ht="12.75" customHeight="1" x14ac:dyDescent="0.3">
      <c r="C13" s="235"/>
    </row>
    <row r="14" spans="1:6" ht="12.75" customHeight="1" x14ac:dyDescent="0.3">
      <c r="A14" s="199" t="s">
        <v>2</v>
      </c>
      <c r="C14" s="235"/>
    </row>
    <row r="15" spans="1:6" ht="12.75" customHeight="1" x14ac:dyDescent="0.3">
      <c r="A15" s="292"/>
      <c r="C15" s="235"/>
    </row>
    <row r="16" spans="1:6" ht="12.75" customHeight="1" x14ac:dyDescent="0.3">
      <c r="A16" s="293" t="s">
        <v>1266</v>
      </c>
      <c r="C16" s="235"/>
      <c r="F16" s="286"/>
    </row>
    <row r="17" spans="1:6" ht="12.75" customHeight="1" x14ac:dyDescent="0.3">
      <c r="A17" s="293" t="s">
        <v>1264</v>
      </c>
      <c r="C17" s="286"/>
    </row>
    <row r="18" spans="1:6" ht="12.75" customHeight="1" x14ac:dyDescent="0.3">
      <c r="A18" s="227"/>
      <c r="C18" s="235"/>
    </row>
    <row r="19" spans="1:6" ht="12.75" customHeight="1" x14ac:dyDescent="0.3">
      <c r="C19" s="235"/>
    </row>
    <row r="20" spans="1:6" ht="12.75" customHeight="1" x14ac:dyDescent="0.3">
      <c r="A20" s="272" t="s">
        <v>1233</v>
      </c>
      <c r="B20" s="272"/>
      <c r="C20" s="287"/>
      <c r="D20" s="272"/>
      <c r="E20" s="272"/>
      <c r="F20" s="272"/>
    </row>
    <row r="21" spans="1:6" ht="22.5" customHeight="1" x14ac:dyDescent="0.3">
      <c r="A21" s="199"/>
      <c r="C21" s="235"/>
    </row>
    <row r="22" spans="1:6" ht="12.65" customHeight="1" x14ac:dyDescent="0.3">
      <c r="A22" s="237" t="s">
        <v>1253</v>
      </c>
      <c r="B22" s="238"/>
      <c r="C22" s="239"/>
      <c r="D22" s="237"/>
      <c r="E22" s="237"/>
    </row>
    <row r="23" spans="1:6" ht="12.65" customHeight="1" x14ac:dyDescent="0.3">
      <c r="B23" s="199"/>
      <c r="C23" s="235"/>
    </row>
    <row r="24" spans="1:6" ht="12.65" customHeight="1" x14ac:dyDescent="0.3">
      <c r="A24" s="240" t="s">
        <v>3</v>
      </c>
      <c r="C24" s="235"/>
    </row>
    <row r="25" spans="1:6" ht="12.65" customHeight="1" x14ac:dyDescent="0.3">
      <c r="A25" s="198" t="s">
        <v>1234</v>
      </c>
      <c r="C25" s="235"/>
    </row>
    <row r="26" spans="1:6" ht="12.65" customHeight="1" x14ac:dyDescent="0.3">
      <c r="A26" s="199" t="s">
        <v>4</v>
      </c>
      <c r="C26" s="235"/>
    </row>
    <row r="27" spans="1:6" ht="12.65" customHeight="1" x14ac:dyDescent="0.3">
      <c r="A27" s="198" t="s">
        <v>1235</v>
      </c>
      <c r="C27" s="235"/>
    </row>
    <row r="28" spans="1:6" ht="12.65" customHeight="1" x14ac:dyDescent="0.3">
      <c r="A28" s="199" t="s">
        <v>5</v>
      </c>
      <c r="C28" s="235"/>
    </row>
    <row r="29" spans="1:6" ht="12.65" customHeight="1" x14ac:dyDescent="0.3">
      <c r="A29" s="198"/>
      <c r="C29" s="235"/>
    </row>
    <row r="30" spans="1:6" ht="12.65" customHeight="1" x14ac:dyDescent="0.3">
      <c r="A30" s="180" t="s">
        <v>6</v>
      </c>
      <c r="C30" s="235"/>
    </row>
    <row r="31" spans="1:6" ht="12.65" customHeight="1" x14ac:dyDescent="0.3">
      <c r="A31" s="199" t="s">
        <v>7</v>
      </c>
      <c r="C31" s="235"/>
    </row>
    <row r="32" spans="1:6" ht="12.65" customHeight="1" x14ac:dyDescent="0.3">
      <c r="A32" s="199" t="s">
        <v>8</v>
      </c>
      <c r="C32" s="235"/>
    </row>
    <row r="33" spans="1:83" ht="12.65" customHeight="1" x14ac:dyDescent="0.3">
      <c r="A33" s="198" t="s">
        <v>1236</v>
      </c>
      <c r="C33" s="235"/>
    </row>
    <row r="34" spans="1:83" ht="12.65" customHeight="1" x14ac:dyDescent="0.3">
      <c r="A34" s="199" t="s">
        <v>9</v>
      </c>
      <c r="C34" s="235"/>
    </row>
    <row r="35" spans="1:83" ht="12.65" customHeight="1" x14ac:dyDescent="0.3">
      <c r="A35" s="199"/>
      <c r="C35" s="235"/>
    </row>
    <row r="36" spans="1:83" ht="12.65" customHeight="1" x14ac:dyDescent="0.3">
      <c r="A36" s="198" t="s">
        <v>1237</v>
      </c>
      <c r="C36" s="235"/>
    </row>
    <row r="37" spans="1:83" ht="12.65" customHeight="1" x14ac:dyDescent="0.3">
      <c r="A37" s="199" t="s">
        <v>1229</v>
      </c>
      <c r="C37" s="235"/>
    </row>
    <row r="38" spans="1:83" ht="12" customHeight="1" x14ac:dyDescent="0.3">
      <c r="A38" s="198"/>
      <c r="C38" s="235"/>
    </row>
    <row r="39" spans="1:83" ht="12.65" customHeight="1" x14ac:dyDescent="0.3">
      <c r="A39" s="199"/>
      <c r="C39" s="235"/>
    </row>
    <row r="40" spans="1:83" ht="12" customHeight="1" x14ac:dyDescent="0.3">
      <c r="A40" s="199"/>
      <c r="C40" s="235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5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">
      <c r="A48" s="175" t="s">
        <v>205</v>
      </c>
      <c r="B48" s="183">
        <v>4575688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116729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8574</v>
      </c>
      <c r="K48" s="195">
        <f>ROUND(((B48/CE61)*K61),0)</f>
        <v>0</v>
      </c>
      <c r="L48" s="195">
        <f>ROUND(((B48/CE61)*L61),0)</f>
        <v>511868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83863</v>
      </c>
      <c r="P48" s="195">
        <f>ROUND(((B48/CE61)*P61),0)</f>
        <v>131811</v>
      </c>
      <c r="Q48" s="195">
        <f>ROUND(((B48/CE61)*Q61),0)</f>
        <v>0</v>
      </c>
      <c r="R48" s="195">
        <f>ROUND(((B48/CE61)*R61),0)</f>
        <v>159102</v>
      </c>
      <c r="S48" s="195">
        <f>ROUND(((B48/CE61)*S61),0)</f>
        <v>11252</v>
      </c>
      <c r="T48" s="195">
        <f>ROUND(((B48/CE61)*T61),0)</f>
        <v>53462</v>
      </c>
      <c r="U48" s="195">
        <f>ROUND(((B48/CE61)*U61),0)</f>
        <v>218455</v>
      </c>
      <c r="V48" s="195">
        <f>ROUND(((B48/CE61)*V61),0)</f>
        <v>0</v>
      </c>
      <c r="W48" s="195">
        <f>ROUND(((B48/CE61)*W61),0)</f>
        <v>12246</v>
      </c>
      <c r="X48" s="195">
        <f>ROUND(((B48/CE61)*X61),0)</f>
        <v>53402</v>
      </c>
      <c r="Y48" s="195">
        <f>ROUND(((B48/CE61)*Y61),0)</f>
        <v>153800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22707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97599</v>
      </c>
      <c r="AF48" s="195">
        <f>ROUND(((B48/CE61)*AF61),0)</f>
        <v>0</v>
      </c>
      <c r="AG48" s="195">
        <f>ROUND(((B48/CE61)*AG61),0)</f>
        <v>529630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1083868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26702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78789</v>
      </c>
      <c r="AZ48" s="195">
        <f>ROUND(((B48/CE61)*AZ61),0)</f>
        <v>7774</v>
      </c>
      <c r="BA48" s="195">
        <f>ROUND(((B48/CE61)*BA61),0)</f>
        <v>10616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30860</v>
      </c>
      <c r="BE48" s="195">
        <f>ROUND(((B48/CE61)*BE61),0)</f>
        <v>62118</v>
      </c>
      <c r="BF48" s="195">
        <f>ROUND(((B48/CE61)*BF61),0)</f>
        <v>89680</v>
      </c>
      <c r="BG48" s="195">
        <f>ROUND(((B48/CE61)*BG61),0)</f>
        <v>0</v>
      </c>
      <c r="BH48" s="195">
        <f>ROUND(((B48/CE61)*BH61),0)</f>
        <v>112469</v>
      </c>
      <c r="BI48" s="195">
        <f>ROUND(((B48/CE61)*BI61),0)</f>
        <v>0</v>
      </c>
      <c r="BJ48" s="195">
        <f>ROUND(((B48/CE61)*BJ61),0)</f>
        <v>56110</v>
      </c>
      <c r="BK48" s="195">
        <f>ROUND(((B48/CE61)*BK61),0)</f>
        <v>173579</v>
      </c>
      <c r="BL48" s="195">
        <f>ROUND(((B48/CE61)*BL61),0)</f>
        <v>157895</v>
      </c>
      <c r="BM48" s="195">
        <f>ROUND(((B48/CE61)*BM61),0)</f>
        <v>0</v>
      </c>
      <c r="BN48" s="195">
        <f>ROUND(((B48/CE61)*BN61),0)</f>
        <v>270843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85097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110242</v>
      </c>
      <c r="BW48" s="195">
        <f>ROUND(((B48/CE61)*BW61),0)</f>
        <v>0</v>
      </c>
      <c r="BX48" s="195">
        <f>ROUND(((B48/CE61)*BX61),0)</f>
        <v>54546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4575688</v>
      </c>
    </row>
    <row r="49" spans="1:84" ht="12.65" customHeight="1" x14ac:dyDescent="0.3">
      <c r="A49" s="175" t="s">
        <v>206</v>
      </c>
      <c r="B49" s="195">
        <f>B47+B48</f>
        <v>4575688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">
      <c r="A52" s="171" t="s">
        <v>208</v>
      </c>
      <c r="B52" s="184">
        <v>1122960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39629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173791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762</v>
      </c>
      <c r="P52" s="195">
        <f>ROUND((B52/(CE76+CF76)*P76),0)</f>
        <v>64481</v>
      </c>
      <c r="Q52" s="195">
        <f>ROUND((B52/(CE76+CF76)*Q76),0)</f>
        <v>0</v>
      </c>
      <c r="R52" s="195">
        <f>ROUND((B52/(CE76+CF76)*R76),0)</f>
        <v>2419</v>
      </c>
      <c r="S52" s="195">
        <f>ROUND((B52/(CE76+CF76)*S76),0)</f>
        <v>0</v>
      </c>
      <c r="T52" s="195">
        <f>ROUND((B52/(CE76+CF76)*T76),0)</f>
        <v>17801</v>
      </c>
      <c r="U52" s="195">
        <f>ROUND((B52/(CE76+CF76)*U76),0)</f>
        <v>29798</v>
      </c>
      <c r="V52" s="195">
        <f>ROUND((B52/(CE76+CF76)*V76),0)</f>
        <v>0</v>
      </c>
      <c r="W52" s="195">
        <f>ROUND((B52/(CE76+CF76)*W76),0)</f>
        <v>2431</v>
      </c>
      <c r="X52" s="195">
        <f>ROUND((B52/(CE76+CF76)*X76),0)</f>
        <v>10582</v>
      </c>
      <c r="Y52" s="195">
        <f>ROUND((B52/(CE76+CF76)*Y76),0)</f>
        <v>30475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20171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28612</v>
      </c>
      <c r="AF52" s="195">
        <f>ROUND((B52/(CE76+CF76)*AF76),0)</f>
        <v>0</v>
      </c>
      <c r="AG52" s="195">
        <f>ROUND((B52/(CE76+CF76)*AG76),0)</f>
        <v>59450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144719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9070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27452</v>
      </c>
      <c r="AZ52" s="195">
        <f>ROUND((B52/(CE76+CF76)*AZ76),0)</f>
        <v>11972</v>
      </c>
      <c r="BA52" s="195">
        <f>ROUND((B52/(CE76+CF76)*BA76),0)</f>
        <v>33861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8780</v>
      </c>
      <c r="BE52" s="195">
        <f>ROUND((B52/(CE76+CF76)*BE76),0)</f>
        <v>74216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11476</v>
      </c>
      <c r="BL52" s="195">
        <f>ROUND((B52/(CE76+CF76)*BL76),0)</f>
        <v>108137</v>
      </c>
      <c r="BM52" s="195">
        <f>ROUND((B52/(CE76+CF76)*BM76),0)</f>
        <v>0</v>
      </c>
      <c r="BN52" s="195">
        <f>ROUND((B52/(CE76+CF76)*BN76),0)</f>
        <v>166196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4837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41854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1122972</v>
      </c>
    </row>
    <row r="53" spans="1:84" ht="12.65" customHeight="1" x14ac:dyDescent="0.3">
      <c r="A53" s="175" t="s">
        <v>206</v>
      </c>
      <c r="B53" s="195">
        <f>B51+B52</f>
        <v>1122960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/>
      <c r="D59" s="184"/>
      <c r="E59" s="184">
        <v>953</v>
      </c>
      <c r="F59" s="184"/>
      <c r="G59" s="184"/>
      <c r="H59" s="184"/>
      <c r="I59" s="184"/>
      <c r="J59" s="184">
        <v>70</v>
      </c>
      <c r="K59" s="184"/>
      <c r="L59" s="184">
        <f>3585+594</f>
        <v>4179</v>
      </c>
      <c r="M59" s="184"/>
      <c r="N59" s="184"/>
      <c r="O59" s="184">
        <v>45</v>
      </c>
      <c r="P59" s="185">
        <v>16935</v>
      </c>
      <c r="Q59" s="185">
        <v>4100</v>
      </c>
      <c r="R59" s="185">
        <v>24005</v>
      </c>
      <c r="S59" s="248"/>
      <c r="T59" s="248"/>
      <c r="U59" s="224">
        <v>249906</v>
      </c>
      <c r="V59" s="185">
        <v>0</v>
      </c>
      <c r="W59" s="185">
        <v>388</v>
      </c>
      <c r="X59" s="185">
        <v>1692</v>
      </c>
      <c r="Y59" s="185">
        <v>3239</v>
      </c>
      <c r="Z59" s="185"/>
      <c r="AA59" s="185"/>
      <c r="AB59" s="248"/>
      <c r="AC59" s="185"/>
      <c r="AD59" s="185"/>
      <c r="AE59" s="185">
        <v>3486</v>
      </c>
      <c r="AF59" s="185"/>
      <c r="AG59" s="185">
        <v>3884</v>
      </c>
      <c r="AH59" s="185"/>
      <c r="AI59" s="185"/>
      <c r="AJ59" s="185">
        <v>18898</v>
      </c>
      <c r="AK59" s="185"/>
      <c r="AL59" s="185"/>
      <c r="AM59" s="185"/>
      <c r="AN59" s="185"/>
      <c r="AO59" s="185">
        <f>218*24</f>
        <v>5232</v>
      </c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16126</v>
      </c>
      <c r="AZ59" s="185">
        <v>16126</v>
      </c>
      <c r="BA59" s="248"/>
      <c r="BB59" s="248"/>
      <c r="BC59" s="248"/>
      <c r="BD59" s="248"/>
      <c r="BE59" s="185">
        <v>92859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/>
      <c r="D60" s="187"/>
      <c r="E60" s="187">
        <v>5.2</v>
      </c>
      <c r="F60" s="223"/>
      <c r="G60" s="187"/>
      <c r="H60" s="187"/>
      <c r="I60" s="187"/>
      <c r="J60" s="223">
        <v>0.38</v>
      </c>
      <c r="K60" s="187"/>
      <c r="L60" s="187">
        <v>22.78</v>
      </c>
      <c r="M60" s="187"/>
      <c r="N60" s="187"/>
      <c r="O60" s="187">
        <v>3.28</v>
      </c>
      <c r="P60" s="221">
        <v>8.7200000000000006</v>
      </c>
      <c r="Q60" s="221"/>
      <c r="R60" s="221">
        <v>2.2000000000000002</v>
      </c>
      <c r="S60" s="221">
        <v>0.99</v>
      </c>
      <c r="T60" s="221">
        <v>2</v>
      </c>
      <c r="U60" s="221">
        <v>13.89</v>
      </c>
      <c r="V60" s="221"/>
      <c r="W60" s="221">
        <v>0.73</v>
      </c>
      <c r="X60" s="221">
        <v>3.2</v>
      </c>
      <c r="Y60" s="221">
        <v>9.2100000000000009</v>
      </c>
      <c r="Z60" s="221"/>
      <c r="AA60" s="221"/>
      <c r="AB60" s="221">
        <v>1.37</v>
      </c>
      <c r="AC60" s="221"/>
      <c r="AD60" s="221"/>
      <c r="AE60" s="221">
        <v>4.7300000000000004</v>
      </c>
      <c r="AF60" s="221"/>
      <c r="AG60" s="221">
        <v>11.31</v>
      </c>
      <c r="AH60" s="221"/>
      <c r="AI60" s="221"/>
      <c r="AJ60" s="221">
        <v>36.29</v>
      </c>
      <c r="AK60" s="221"/>
      <c r="AL60" s="221"/>
      <c r="AM60" s="221"/>
      <c r="AN60" s="221"/>
      <c r="AO60" s="221">
        <v>1.19</v>
      </c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8.27</v>
      </c>
      <c r="AZ60" s="221">
        <v>0.81</v>
      </c>
      <c r="BA60" s="221">
        <v>1.2</v>
      </c>
      <c r="BB60" s="221"/>
      <c r="BC60" s="221"/>
      <c r="BD60" s="221">
        <v>2</v>
      </c>
      <c r="BE60" s="221">
        <v>6.33</v>
      </c>
      <c r="BF60" s="221">
        <v>9.7899999999999991</v>
      </c>
      <c r="BG60" s="221"/>
      <c r="BH60" s="221">
        <v>9.36</v>
      </c>
      <c r="BI60" s="221"/>
      <c r="BJ60" s="221">
        <v>2.73</v>
      </c>
      <c r="BK60" s="221">
        <v>13.64</v>
      </c>
      <c r="BL60" s="221">
        <v>14.42</v>
      </c>
      <c r="BM60" s="221"/>
      <c r="BN60" s="221">
        <v>9.23</v>
      </c>
      <c r="BO60" s="221"/>
      <c r="BP60" s="221"/>
      <c r="BQ60" s="221"/>
      <c r="BR60" s="221">
        <v>3.35</v>
      </c>
      <c r="BS60" s="221"/>
      <c r="BT60" s="221"/>
      <c r="BU60" s="221"/>
      <c r="BV60" s="221">
        <v>9.52</v>
      </c>
      <c r="BW60" s="221"/>
      <c r="BX60" s="221">
        <v>2.67</v>
      </c>
      <c r="BY60" s="221"/>
      <c r="BZ60" s="221"/>
      <c r="CA60" s="221"/>
      <c r="CB60" s="221"/>
      <c r="CC60" s="221"/>
      <c r="CD60" s="249" t="s">
        <v>221</v>
      </c>
      <c r="CE60" s="251">
        <f t="shared" ref="CE60:CE70" si="0">SUM(C60:CD60)</f>
        <v>220.79</v>
      </c>
    </row>
    <row r="61" spans="1:84" ht="12.65" customHeight="1" x14ac:dyDescent="0.3">
      <c r="A61" s="171" t="s">
        <v>235</v>
      </c>
      <c r="B61" s="175"/>
      <c r="C61" s="184"/>
      <c r="D61" s="184"/>
      <c r="E61" s="184">
        <v>422332</v>
      </c>
      <c r="F61" s="185"/>
      <c r="G61" s="184"/>
      <c r="H61" s="184"/>
      <c r="I61" s="185"/>
      <c r="J61" s="185">
        <v>31021</v>
      </c>
      <c r="K61" s="185"/>
      <c r="L61" s="185">
        <v>1851968</v>
      </c>
      <c r="M61" s="184"/>
      <c r="N61" s="184"/>
      <c r="O61" s="184">
        <v>303421</v>
      </c>
      <c r="P61" s="185">
        <v>476901</v>
      </c>
      <c r="Q61" s="185"/>
      <c r="R61" s="185">
        <v>575639</v>
      </c>
      <c r="S61" s="185">
        <v>40711</v>
      </c>
      <c r="T61" s="185">
        <v>193429</v>
      </c>
      <c r="U61" s="185">
        <v>790381</v>
      </c>
      <c r="V61" s="185"/>
      <c r="W61" s="185">
        <v>44306</v>
      </c>
      <c r="X61" s="185">
        <v>193212</v>
      </c>
      <c r="Y61" s="185">
        <v>556456</v>
      </c>
      <c r="Z61" s="185"/>
      <c r="AA61" s="185"/>
      <c r="AB61" s="185">
        <v>82155</v>
      </c>
      <c r="AC61" s="185"/>
      <c r="AD61" s="185"/>
      <c r="AE61" s="185">
        <v>353120</v>
      </c>
      <c r="AF61" s="185"/>
      <c r="AG61" s="185">
        <v>1916231</v>
      </c>
      <c r="AH61" s="185"/>
      <c r="AI61" s="185"/>
      <c r="AJ61" s="185">
        <v>3921495</v>
      </c>
      <c r="AK61" s="185"/>
      <c r="AL61" s="185"/>
      <c r="AM61" s="185"/>
      <c r="AN61" s="185"/>
      <c r="AO61" s="185">
        <v>96609</v>
      </c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285062</v>
      </c>
      <c r="AZ61" s="185">
        <v>28125</v>
      </c>
      <c r="BA61" s="185">
        <v>38409</v>
      </c>
      <c r="BB61" s="185"/>
      <c r="BC61" s="185"/>
      <c r="BD61" s="185">
        <v>111655</v>
      </c>
      <c r="BE61" s="185">
        <v>224747</v>
      </c>
      <c r="BF61" s="185">
        <v>324468</v>
      </c>
      <c r="BG61" s="185"/>
      <c r="BH61" s="185">
        <v>406920</v>
      </c>
      <c r="BI61" s="185"/>
      <c r="BJ61" s="185">
        <v>203008</v>
      </c>
      <c r="BK61" s="185">
        <v>628018</v>
      </c>
      <c r="BL61" s="185">
        <v>571273</v>
      </c>
      <c r="BM61" s="185"/>
      <c r="BN61" s="185">
        <v>979926</v>
      </c>
      <c r="BO61" s="185"/>
      <c r="BP61" s="185"/>
      <c r="BQ61" s="185"/>
      <c r="BR61" s="185">
        <v>307887</v>
      </c>
      <c r="BS61" s="185"/>
      <c r="BT61" s="185"/>
      <c r="BU61" s="185"/>
      <c r="BV61" s="185">
        <v>398860</v>
      </c>
      <c r="BW61" s="185"/>
      <c r="BX61" s="185">
        <v>197350</v>
      </c>
      <c r="BY61" s="185"/>
      <c r="BZ61" s="185"/>
      <c r="CA61" s="185"/>
      <c r="CB61" s="185"/>
      <c r="CC61" s="185"/>
      <c r="CD61" s="249" t="s">
        <v>221</v>
      </c>
      <c r="CE61" s="195">
        <f t="shared" si="0"/>
        <v>16555095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116729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8574</v>
      </c>
      <c r="K62" s="195">
        <f t="shared" si="1"/>
        <v>0</v>
      </c>
      <c r="L62" s="195">
        <f t="shared" si="1"/>
        <v>511868</v>
      </c>
      <c r="M62" s="195">
        <f t="shared" si="1"/>
        <v>0</v>
      </c>
      <c r="N62" s="195">
        <f t="shared" si="1"/>
        <v>0</v>
      </c>
      <c r="O62" s="195">
        <f t="shared" si="1"/>
        <v>83863</v>
      </c>
      <c r="P62" s="195">
        <f t="shared" si="1"/>
        <v>131811</v>
      </c>
      <c r="Q62" s="195">
        <f t="shared" si="1"/>
        <v>0</v>
      </c>
      <c r="R62" s="195">
        <f t="shared" si="1"/>
        <v>159102</v>
      </c>
      <c r="S62" s="195">
        <f t="shared" si="1"/>
        <v>11252</v>
      </c>
      <c r="T62" s="195">
        <f t="shared" si="1"/>
        <v>53462</v>
      </c>
      <c r="U62" s="195">
        <f t="shared" si="1"/>
        <v>218455</v>
      </c>
      <c r="V62" s="195">
        <f t="shared" si="1"/>
        <v>0</v>
      </c>
      <c r="W62" s="195">
        <f t="shared" si="1"/>
        <v>12246</v>
      </c>
      <c r="X62" s="195">
        <f t="shared" si="1"/>
        <v>53402</v>
      </c>
      <c r="Y62" s="195">
        <f t="shared" si="1"/>
        <v>153800</v>
      </c>
      <c r="Z62" s="195">
        <f t="shared" si="1"/>
        <v>0</v>
      </c>
      <c r="AA62" s="195">
        <f t="shared" si="1"/>
        <v>0</v>
      </c>
      <c r="AB62" s="195">
        <f t="shared" si="1"/>
        <v>22707</v>
      </c>
      <c r="AC62" s="195">
        <f t="shared" si="1"/>
        <v>0</v>
      </c>
      <c r="AD62" s="195">
        <f t="shared" si="1"/>
        <v>0</v>
      </c>
      <c r="AE62" s="195">
        <f t="shared" si="1"/>
        <v>97599</v>
      </c>
      <c r="AF62" s="195">
        <f t="shared" si="1"/>
        <v>0</v>
      </c>
      <c r="AG62" s="195">
        <f t="shared" si="1"/>
        <v>529630</v>
      </c>
      <c r="AH62" s="195">
        <f t="shared" si="1"/>
        <v>0</v>
      </c>
      <c r="AI62" s="195">
        <f t="shared" si="1"/>
        <v>0</v>
      </c>
      <c r="AJ62" s="195">
        <f t="shared" si="1"/>
        <v>1083868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26702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78789</v>
      </c>
      <c r="AZ62" s="195">
        <f>ROUND(AZ47+AZ48,0)</f>
        <v>7774</v>
      </c>
      <c r="BA62" s="195">
        <f>ROUND(BA47+BA48,0)</f>
        <v>10616</v>
      </c>
      <c r="BB62" s="195">
        <f t="shared" si="1"/>
        <v>0</v>
      </c>
      <c r="BC62" s="195">
        <f t="shared" si="1"/>
        <v>0</v>
      </c>
      <c r="BD62" s="195">
        <f t="shared" si="1"/>
        <v>30860</v>
      </c>
      <c r="BE62" s="195">
        <f t="shared" si="1"/>
        <v>62118</v>
      </c>
      <c r="BF62" s="195">
        <f t="shared" si="1"/>
        <v>89680</v>
      </c>
      <c r="BG62" s="195">
        <f t="shared" si="1"/>
        <v>0</v>
      </c>
      <c r="BH62" s="195">
        <f t="shared" si="1"/>
        <v>112469</v>
      </c>
      <c r="BI62" s="195">
        <f t="shared" si="1"/>
        <v>0</v>
      </c>
      <c r="BJ62" s="195">
        <f t="shared" si="1"/>
        <v>56110</v>
      </c>
      <c r="BK62" s="195">
        <f t="shared" si="1"/>
        <v>173579</v>
      </c>
      <c r="BL62" s="195">
        <f t="shared" si="1"/>
        <v>157895</v>
      </c>
      <c r="BM62" s="195">
        <f t="shared" si="1"/>
        <v>0</v>
      </c>
      <c r="BN62" s="195">
        <f t="shared" si="1"/>
        <v>270843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85097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110242</v>
      </c>
      <c r="BW62" s="195">
        <f t="shared" si="2"/>
        <v>0</v>
      </c>
      <c r="BX62" s="195">
        <f t="shared" si="2"/>
        <v>54546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4575688</v>
      </c>
      <c r="CF62" s="252"/>
    </row>
    <row r="63" spans="1:84" ht="12.65" customHeight="1" x14ac:dyDescent="0.3">
      <c r="A63" s="171" t="s">
        <v>236</v>
      </c>
      <c r="B63" s="175"/>
      <c r="C63" s="184"/>
      <c r="D63" s="184"/>
      <c r="E63" s="184">
        <v>32813</v>
      </c>
      <c r="F63" s="185"/>
      <c r="G63" s="184"/>
      <c r="H63" s="184"/>
      <c r="I63" s="185"/>
      <c r="J63" s="185">
        <v>2410</v>
      </c>
      <c r="K63" s="185"/>
      <c r="L63" s="185">
        <v>143889</v>
      </c>
      <c r="M63" s="184"/>
      <c r="N63" s="184"/>
      <c r="O63" s="184"/>
      <c r="P63" s="185">
        <v>76236</v>
      </c>
      <c r="Q63" s="185"/>
      <c r="R63" s="185"/>
      <c r="S63" s="185"/>
      <c r="T63" s="185"/>
      <c r="U63" s="185">
        <v>272007</v>
      </c>
      <c r="V63" s="185"/>
      <c r="W63" s="185"/>
      <c r="X63" s="185">
        <v>47112</v>
      </c>
      <c r="Y63" s="185"/>
      <c r="Z63" s="185"/>
      <c r="AA63" s="185"/>
      <c r="AB63" s="185">
        <v>371332</v>
      </c>
      <c r="AC63" s="185"/>
      <c r="AD63" s="185"/>
      <c r="AE63" s="185"/>
      <c r="AF63" s="185"/>
      <c r="AG63" s="185">
        <v>54308</v>
      </c>
      <c r="AH63" s="185"/>
      <c r="AI63" s="185"/>
      <c r="AJ63" s="185">
        <v>338988</v>
      </c>
      <c r="AK63" s="185"/>
      <c r="AL63" s="185"/>
      <c r="AM63" s="185"/>
      <c r="AN63" s="185"/>
      <c r="AO63" s="185">
        <v>7507</v>
      </c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>
        <v>2225</v>
      </c>
      <c r="BF63" s="185"/>
      <c r="BG63" s="185"/>
      <c r="BH63" s="185">
        <v>1076</v>
      </c>
      <c r="BI63" s="185"/>
      <c r="BJ63" s="185">
        <v>46548</v>
      </c>
      <c r="BK63" s="185"/>
      <c r="BL63" s="185"/>
      <c r="BM63" s="185"/>
      <c r="BN63" s="185">
        <v>79502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1475953</v>
      </c>
      <c r="CF63" s="252"/>
    </row>
    <row r="64" spans="1:84" ht="12.65" customHeight="1" x14ac:dyDescent="0.3">
      <c r="A64" s="171" t="s">
        <v>237</v>
      </c>
      <c r="B64" s="175"/>
      <c r="C64" s="184"/>
      <c r="D64" s="184"/>
      <c r="E64" s="185">
        <v>29583</v>
      </c>
      <c r="F64" s="185"/>
      <c r="G64" s="184"/>
      <c r="H64" s="184"/>
      <c r="I64" s="185"/>
      <c r="J64" s="185">
        <v>2173</v>
      </c>
      <c r="K64" s="185"/>
      <c r="L64" s="185">
        <v>129726</v>
      </c>
      <c r="M64" s="184"/>
      <c r="N64" s="184"/>
      <c r="O64" s="184">
        <v>15003</v>
      </c>
      <c r="P64" s="185">
        <v>190838</v>
      </c>
      <c r="Q64" s="185">
        <v>8615</v>
      </c>
      <c r="R64" s="185">
        <v>16589</v>
      </c>
      <c r="S64" s="185">
        <v>-14483</v>
      </c>
      <c r="T64" s="185">
        <v>173475</v>
      </c>
      <c r="U64" s="185">
        <v>1074396</v>
      </c>
      <c r="V64" s="185"/>
      <c r="W64" s="185"/>
      <c r="X64" s="185">
        <v>10268</v>
      </c>
      <c r="Y64" s="185">
        <v>54315</v>
      </c>
      <c r="Z64" s="185"/>
      <c r="AA64" s="185"/>
      <c r="AB64" s="185">
        <v>673653</v>
      </c>
      <c r="AC64" s="185">
        <v>17744</v>
      </c>
      <c r="AD64" s="185"/>
      <c r="AE64" s="185">
        <v>10018</v>
      </c>
      <c r="AF64" s="185"/>
      <c r="AG64" s="185">
        <v>71994</v>
      </c>
      <c r="AH64" s="185"/>
      <c r="AI64" s="185"/>
      <c r="AJ64" s="185">
        <v>147381</v>
      </c>
      <c r="AK64" s="185"/>
      <c r="AL64" s="185"/>
      <c r="AM64" s="185"/>
      <c r="AN64" s="185"/>
      <c r="AO64" s="185">
        <v>6767</v>
      </c>
      <c r="AP64" s="185">
        <v>2371</v>
      </c>
      <c r="AQ64" s="185"/>
      <c r="AR64" s="185"/>
      <c r="AS64" s="185"/>
      <c r="AT64" s="185"/>
      <c r="AU64" s="185"/>
      <c r="AV64" s="185"/>
      <c r="AW64" s="185"/>
      <c r="AX64" s="185"/>
      <c r="AY64" s="185">
        <v>169677</v>
      </c>
      <c r="AZ64" s="185">
        <v>25349</v>
      </c>
      <c r="BA64" s="185">
        <v>10869</v>
      </c>
      <c r="BB64" s="185"/>
      <c r="BC64" s="185"/>
      <c r="BD64" s="185">
        <v>7615</v>
      </c>
      <c r="BE64" s="185">
        <v>70580</v>
      </c>
      <c r="BF64" s="185">
        <v>128299</v>
      </c>
      <c r="BG64" s="185"/>
      <c r="BH64" s="185">
        <v>89394</v>
      </c>
      <c r="BI64" s="185"/>
      <c r="BJ64" s="185">
        <v>2334</v>
      </c>
      <c r="BK64" s="185">
        <v>3211</v>
      </c>
      <c r="BL64" s="185">
        <v>7375</v>
      </c>
      <c r="BM64" s="185"/>
      <c r="BN64" s="185">
        <v>47087</v>
      </c>
      <c r="BO64" s="185"/>
      <c r="BP64" s="185"/>
      <c r="BQ64" s="185"/>
      <c r="BR64" s="185">
        <v>3953</v>
      </c>
      <c r="BS64" s="185"/>
      <c r="BT64" s="185"/>
      <c r="BU64" s="185"/>
      <c r="BV64" s="185">
        <v>2479</v>
      </c>
      <c r="BW64" s="185"/>
      <c r="BX64" s="185">
        <v>732</v>
      </c>
      <c r="BY64" s="185">
        <v>143</v>
      </c>
      <c r="BZ64" s="185"/>
      <c r="CA64" s="185"/>
      <c r="CB64" s="185"/>
      <c r="CC64" s="185"/>
      <c r="CD64" s="249" t="s">
        <v>221</v>
      </c>
      <c r="CE64" s="195">
        <f t="shared" si="0"/>
        <v>3189523</v>
      </c>
      <c r="CF64" s="252"/>
    </row>
    <row r="65" spans="1:84" ht="12.65" customHeight="1" x14ac:dyDescent="0.3">
      <c r="A65" s="171" t="s">
        <v>238</v>
      </c>
      <c r="B65" s="175"/>
      <c r="C65" s="184"/>
      <c r="D65" s="184"/>
      <c r="E65" s="184">
        <v>914</v>
      </c>
      <c r="F65" s="184"/>
      <c r="G65" s="184"/>
      <c r="H65" s="184"/>
      <c r="I65" s="185"/>
      <c r="J65" s="184">
        <v>67</v>
      </c>
      <c r="K65" s="185"/>
      <c r="L65" s="185">
        <v>4009</v>
      </c>
      <c r="M65" s="184"/>
      <c r="N65" s="184"/>
      <c r="O65" s="184">
        <v>2085</v>
      </c>
      <c r="P65" s="185">
        <v>6576</v>
      </c>
      <c r="Q65" s="185"/>
      <c r="R65" s="185"/>
      <c r="S65" s="185"/>
      <c r="T65" s="185"/>
      <c r="U65" s="185">
        <v>1537</v>
      </c>
      <c r="V65" s="185"/>
      <c r="W65" s="185">
        <v>258</v>
      </c>
      <c r="X65" s="185">
        <v>3238</v>
      </c>
      <c r="Y65" s="185">
        <v>1124</v>
      </c>
      <c r="Z65" s="185"/>
      <c r="AA65" s="185"/>
      <c r="AB65" s="185">
        <v>3173</v>
      </c>
      <c r="AC65" s="185"/>
      <c r="AD65" s="185"/>
      <c r="AE65" s="185">
        <v>11129</v>
      </c>
      <c r="AF65" s="185"/>
      <c r="AG65" s="185">
        <v>4850</v>
      </c>
      <c r="AH65" s="185"/>
      <c r="AI65" s="185"/>
      <c r="AJ65" s="185">
        <v>36883</v>
      </c>
      <c r="AK65" s="185"/>
      <c r="AL65" s="185"/>
      <c r="AM65" s="185"/>
      <c r="AN65" s="185"/>
      <c r="AO65" s="185">
        <v>210</v>
      </c>
      <c r="AP65" s="185">
        <v>3076</v>
      </c>
      <c r="AQ65" s="185"/>
      <c r="AR65" s="185"/>
      <c r="AS65" s="185"/>
      <c r="AT65" s="185"/>
      <c r="AU65" s="185"/>
      <c r="AV65" s="185"/>
      <c r="AW65" s="185"/>
      <c r="AX65" s="185"/>
      <c r="AY65" s="185">
        <v>2060</v>
      </c>
      <c r="AZ65" s="185"/>
      <c r="BA65" s="185">
        <v>18440</v>
      </c>
      <c r="BB65" s="185"/>
      <c r="BC65" s="185"/>
      <c r="BD65" s="185">
        <v>201</v>
      </c>
      <c r="BE65" s="185">
        <v>153257</v>
      </c>
      <c r="BF65" s="185">
        <v>6307</v>
      </c>
      <c r="BG65" s="185"/>
      <c r="BH65" s="185">
        <v>81465</v>
      </c>
      <c r="BI65" s="185"/>
      <c r="BJ65" s="185">
        <v>932</v>
      </c>
      <c r="BK65" s="185">
        <v>11425</v>
      </c>
      <c r="BL65" s="185">
        <v>5612</v>
      </c>
      <c r="BM65" s="185"/>
      <c r="BN65" s="185">
        <v>24900</v>
      </c>
      <c r="BO65" s="185"/>
      <c r="BP65" s="185"/>
      <c r="BQ65" s="185"/>
      <c r="BR65" s="185">
        <v>1758</v>
      </c>
      <c r="BS65" s="185"/>
      <c r="BT65" s="185"/>
      <c r="BU65" s="185"/>
      <c r="BV65" s="185">
        <v>1653</v>
      </c>
      <c r="BW65" s="185"/>
      <c r="BX65" s="185">
        <v>1367</v>
      </c>
      <c r="BY65" s="185"/>
      <c r="BZ65" s="185"/>
      <c r="CA65" s="185"/>
      <c r="CB65" s="185"/>
      <c r="CC65" s="185"/>
      <c r="CD65" s="249" t="s">
        <v>221</v>
      </c>
      <c r="CE65" s="195">
        <f t="shared" si="0"/>
        <v>388506</v>
      </c>
      <c r="CF65" s="252"/>
    </row>
    <row r="66" spans="1:84" ht="12.65" customHeight="1" x14ac:dyDescent="0.3">
      <c r="A66" s="171" t="s">
        <v>239</v>
      </c>
      <c r="B66" s="175"/>
      <c r="C66" s="184"/>
      <c r="D66" s="184"/>
      <c r="E66" s="184">
        <v>149952</v>
      </c>
      <c r="F66" s="184"/>
      <c r="G66" s="184"/>
      <c r="H66" s="184"/>
      <c r="I66" s="184"/>
      <c r="J66" s="184">
        <v>11014</v>
      </c>
      <c r="K66" s="185"/>
      <c r="L66" s="185">
        <v>657553</v>
      </c>
      <c r="M66" s="184"/>
      <c r="N66" s="184"/>
      <c r="O66" s="185">
        <v>54870</v>
      </c>
      <c r="P66" s="185">
        <v>65987</v>
      </c>
      <c r="Q66" s="185">
        <v>1600</v>
      </c>
      <c r="R66" s="185">
        <v>8156</v>
      </c>
      <c r="S66" s="184">
        <v>3080</v>
      </c>
      <c r="T66" s="184">
        <v>4193</v>
      </c>
      <c r="U66" s="185">
        <v>99804</v>
      </c>
      <c r="V66" s="185"/>
      <c r="W66" s="185">
        <v>266506</v>
      </c>
      <c r="X66" s="185">
        <v>18328</v>
      </c>
      <c r="Y66" s="185">
        <v>151992</v>
      </c>
      <c r="Z66" s="185"/>
      <c r="AA66" s="185"/>
      <c r="AB66" s="185">
        <v>346245</v>
      </c>
      <c r="AC66" s="185"/>
      <c r="AD66" s="185"/>
      <c r="AE66" s="185">
        <v>10801</v>
      </c>
      <c r="AF66" s="185"/>
      <c r="AG66" s="185">
        <v>128581</v>
      </c>
      <c r="AH66" s="185"/>
      <c r="AI66" s="185"/>
      <c r="AJ66" s="185">
        <v>51600</v>
      </c>
      <c r="AK66" s="185"/>
      <c r="AL66" s="185">
        <v>0</v>
      </c>
      <c r="AM66" s="185"/>
      <c r="AN66" s="185"/>
      <c r="AO66" s="185">
        <v>34301</v>
      </c>
      <c r="AP66" s="185">
        <v>2513</v>
      </c>
      <c r="AQ66" s="185"/>
      <c r="AR66" s="185"/>
      <c r="AS66" s="185"/>
      <c r="AT66" s="185"/>
      <c r="AU66" s="185"/>
      <c r="AV66" s="185"/>
      <c r="AW66" s="185"/>
      <c r="AX66" s="185"/>
      <c r="AY66" s="185">
        <v>9537</v>
      </c>
      <c r="AZ66" s="185"/>
      <c r="BA66" s="185"/>
      <c r="BB66" s="185"/>
      <c r="BC66" s="185"/>
      <c r="BD66" s="185">
        <v>24107</v>
      </c>
      <c r="BE66" s="185">
        <v>60338</v>
      </c>
      <c r="BF66" s="185">
        <v>74520</v>
      </c>
      <c r="BG66" s="185"/>
      <c r="BH66" s="185">
        <v>1824731</v>
      </c>
      <c r="BI66" s="185"/>
      <c r="BJ66" s="185">
        <v>95240</v>
      </c>
      <c r="BK66" s="185">
        <v>216543</v>
      </c>
      <c r="BL66" s="185">
        <v>27902</v>
      </c>
      <c r="BM66" s="185"/>
      <c r="BN66" s="185">
        <v>131801</v>
      </c>
      <c r="BO66" s="185"/>
      <c r="BP66" s="185"/>
      <c r="BQ66" s="185"/>
      <c r="BR66" s="185">
        <v>6426</v>
      </c>
      <c r="BS66" s="185"/>
      <c r="BT66" s="185"/>
      <c r="BU66" s="185"/>
      <c r="BV66" s="185">
        <v>87241</v>
      </c>
      <c r="BW66" s="185"/>
      <c r="BX66" s="185"/>
      <c r="BY66" s="185">
        <v>4295</v>
      </c>
      <c r="BZ66" s="185"/>
      <c r="CA66" s="185"/>
      <c r="CB66" s="185"/>
      <c r="CC66" s="185"/>
      <c r="CD66" s="249" t="s">
        <v>221</v>
      </c>
      <c r="CE66" s="195">
        <f t="shared" si="0"/>
        <v>4629757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39629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173791</v>
      </c>
      <c r="M67" s="195">
        <f t="shared" si="3"/>
        <v>0</v>
      </c>
      <c r="N67" s="195">
        <f t="shared" si="3"/>
        <v>0</v>
      </c>
      <c r="O67" s="195">
        <f t="shared" si="3"/>
        <v>762</v>
      </c>
      <c r="P67" s="195">
        <f t="shared" si="3"/>
        <v>64481</v>
      </c>
      <c r="Q67" s="195">
        <f t="shared" si="3"/>
        <v>0</v>
      </c>
      <c r="R67" s="195">
        <f t="shared" si="3"/>
        <v>2419</v>
      </c>
      <c r="S67" s="195">
        <f t="shared" si="3"/>
        <v>0</v>
      </c>
      <c r="T67" s="195">
        <f t="shared" si="3"/>
        <v>17801</v>
      </c>
      <c r="U67" s="195">
        <f t="shared" si="3"/>
        <v>29798</v>
      </c>
      <c r="V67" s="195">
        <f t="shared" si="3"/>
        <v>0</v>
      </c>
      <c r="W67" s="195">
        <f t="shared" si="3"/>
        <v>2431</v>
      </c>
      <c r="X67" s="195">
        <f t="shared" si="3"/>
        <v>10582</v>
      </c>
      <c r="Y67" s="195">
        <f t="shared" si="3"/>
        <v>30475</v>
      </c>
      <c r="Z67" s="195">
        <f t="shared" si="3"/>
        <v>0</v>
      </c>
      <c r="AA67" s="195">
        <f t="shared" si="3"/>
        <v>0</v>
      </c>
      <c r="AB67" s="195">
        <f t="shared" si="3"/>
        <v>20171</v>
      </c>
      <c r="AC67" s="195">
        <f t="shared" si="3"/>
        <v>0</v>
      </c>
      <c r="AD67" s="195">
        <f t="shared" si="3"/>
        <v>0</v>
      </c>
      <c r="AE67" s="195">
        <f t="shared" si="3"/>
        <v>28612</v>
      </c>
      <c r="AF67" s="195">
        <f t="shared" si="3"/>
        <v>0</v>
      </c>
      <c r="AG67" s="195">
        <f t="shared" si="3"/>
        <v>59450</v>
      </c>
      <c r="AH67" s="195">
        <f t="shared" si="3"/>
        <v>0</v>
      </c>
      <c r="AI67" s="195">
        <f t="shared" si="3"/>
        <v>0</v>
      </c>
      <c r="AJ67" s="195">
        <f t="shared" si="3"/>
        <v>144719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9070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27452</v>
      </c>
      <c r="AZ67" s="195">
        <f>ROUND(AZ51+AZ52,0)</f>
        <v>11972</v>
      </c>
      <c r="BA67" s="195">
        <f>ROUND(BA51+BA52,0)</f>
        <v>33861</v>
      </c>
      <c r="BB67" s="195">
        <f t="shared" si="3"/>
        <v>0</v>
      </c>
      <c r="BC67" s="195">
        <f t="shared" si="3"/>
        <v>0</v>
      </c>
      <c r="BD67" s="195">
        <f t="shared" si="3"/>
        <v>8780</v>
      </c>
      <c r="BE67" s="195">
        <f t="shared" si="3"/>
        <v>74216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11476</v>
      </c>
      <c r="BL67" s="195">
        <f t="shared" si="3"/>
        <v>108137</v>
      </c>
      <c r="BM67" s="195">
        <f t="shared" si="3"/>
        <v>0</v>
      </c>
      <c r="BN67" s="195">
        <f t="shared" si="3"/>
        <v>166196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4837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41854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1122972</v>
      </c>
      <c r="CF67" s="252"/>
    </row>
    <row r="68" spans="1:84" ht="12.65" customHeight="1" x14ac:dyDescent="0.3">
      <c r="A68" s="171" t="s">
        <v>240</v>
      </c>
      <c r="B68" s="175"/>
      <c r="C68" s="184"/>
      <c r="D68" s="184"/>
      <c r="E68" s="184">
        <v>3365</v>
      </c>
      <c r="F68" s="184"/>
      <c r="G68" s="184"/>
      <c r="H68" s="184"/>
      <c r="I68" s="184"/>
      <c r="J68" s="184">
        <v>247</v>
      </c>
      <c r="K68" s="185"/>
      <c r="L68" s="185">
        <v>14754</v>
      </c>
      <c r="M68" s="184"/>
      <c r="N68" s="184"/>
      <c r="O68" s="184">
        <v>69</v>
      </c>
      <c r="P68" s="185">
        <v>61094</v>
      </c>
      <c r="Q68" s="185">
        <v>-5017</v>
      </c>
      <c r="R68" s="185">
        <v>20708</v>
      </c>
      <c r="S68" s="185"/>
      <c r="T68" s="185">
        <v>1180</v>
      </c>
      <c r="U68" s="185">
        <v>77754</v>
      </c>
      <c r="V68" s="185"/>
      <c r="W68" s="185">
        <v>5248</v>
      </c>
      <c r="X68" s="185">
        <v>22885</v>
      </c>
      <c r="Y68" s="185">
        <v>65909</v>
      </c>
      <c r="Z68" s="185"/>
      <c r="AA68" s="185"/>
      <c r="AB68" s="185">
        <v>-8901</v>
      </c>
      <c r="AC68" s="185">
        <v>17879</v>
      </c>
      <c r="AD68" s="185"/>
      <c r="AE68" s="185">
        <v>34325</v>
      </c>
      <c r="AF68" s="185"/>
      <c r="AG68" s="185">
        <v>12877</v>
      </c>
      <c r="AH68" s="185"/>
      <c r="AI68" s="185"/>
      <c r="AJ68" s="185">
        <v>5175</v>
      </c>
      <c r="AK68" s="185"/>
      <c r="AL68" s="185"/>
      <c r="AM68" s="185"/>
      <c r="AN68" s="185"/>
      <c r="AO68" s="185">
        <v>769</v>
      </c>
      <c r="AP68" s="185">
        <v>669</v>
      </c>
      <c r="AQ68" s="185"/>
      <c r="AR68" s="185"/>
      <c r="AS68" s="185"/>
      <c r="AT68" s="185"/>
      <c r="AU68" s="185"/>
      <c r="AV68" s="185"/>
      <c r="AW68" s="185"/>
      <c r="AX68" s="185"/>
      <c r="AY68" s="185">
        <v>6910</v>
      </c>
      <c r="AZ68" s="185"/>
      <c r="BA68" s="185">
        <v>1131</v>
      </c>
      <c r="BB68" s="185"/>
      <c r="BC68" s="185"/>
      <c r="BD68" s="185">
        <v>334</v>
      </c>
      <c r="BE68" s="185">
        <v>4185</v>
      </c>
      <c r="BF68" s="185"/>
      <c r="BG68" s="185"/>
      <c r="BH68" s="185">
        <v>147762</v>
      </c>
      <c r="BI68" s="185"/>
      <c r="BJ68" s="185"/>
      <c r="BK68" s="185">
        <v>930</v>
      </c>
      <c r="BL68" s="185">
        <v>4071</v>
      </c>
      <c r="BM68" s="185"/>
      <c r="BN68" s="185">
        <v>1376119</v>
      </c>
      <c r="BO68" s="185"/>
      <c r="BP68" s="185"/>
      <c r="BQ68" s="185"/>
      <c r="BR68" s="185">
        <v>521</v>
      </c>
      <c r="BS68" s="185"/>
      <c r="BT68" s="185"/>
      <c r="BU68" s="185"/>
      <c r="BV68" s="185">
        <v>2736</v>
      </c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1875688</v>
      </c>
      <c r="CF68" s="252"/>
    </row>
    <row r="69" spans="1:84" ht="12.65" customHeight="1" x14ac:dyDescent="0.3">
      <c r="A69" s="171" t="s">
        <v>241</v>
      </c>
      <c r="B69" s="175"/>
      <c r="C69" s="184"/>
      <c r="D69" s="184"/>
      <c r="E69" s="185">
        <v>12429</v>
      </c>
      <c r="F69" s="185"/>
      <c r="G69" s="184"/>
      <c r="H69" s="184"/>
      <c r="I69" s="185"/>
      <c r="J69" s="185">
        <v>913</v>
      </c>
      <c r="K69" s="185"/>
      <c r="L69" s="185">
        <v>54504</v>
      </c>
      <c r="M69" s="184"/>
      <c r="N69" s="184"/>
      <c r="O69" s="184">
        <v>15330</v>
      </c>
      <c r="P69" s="185">
        <v>23668</v>
      </c>
      <c r="Q69" s="185">
        <v>10</v>
      </c>
      <c r="R69" s="224">
        <v>16837</v>
      </c>
      <c r="S69" s="185">
        <v>1294</v>
      </c>
      <c r="T69" s="184">
        <v>1269</v>
      </c>
      <c r="U69" s="185">
        <v>52198</v>
      </c>
      <c r="V69" s="185"/>
      <c r="W69" s="184">
        <v>311</v>
      </c>
      <c r="X69" s="185">
        <v>1359</v>
      </c>
      <c r="Y69" s="185">
        <v>3914</v>
      </c>
      <c r="Z69" s="185"/>
      <c r="AA69" s="185"/>
      <c r="AB69" s="185">
        <v>364</v>
      </c>
      <c r="AC69" s="185"/>
      <c r="AD69" s="185"/>
      <c r="AE69" s="185">
        <v>3187</v>
      </c>
      <c r="AF69" s="185"/>
      <c r="AG69" s="185">
        <v>38744</v>
      </c>
      <c r="AH69" s="185"/>
      <c r="AI69" s="185"/>
      <c r="AJ69" s="185">
        <v>159325</v>
      </c>
      <c r="AK69" s="185"/>
      <c r="AL69" s="185"/>
      <c r="AM69" s="185"/>
      <c r="AN69" s="185"/>
      <c r="AO69" s="184">
        <v>2843</v>
      </c>
      <c r="AP69" s="185">
        <v>372</v>
      </c>
      <c r="AQ69" s="184"/>
      <c r="AR69" s="184"/>
      <c r="AS69" s="184"/>
      <c r="AT69" s="184"/>
      <c r="AU69" s="185"/>
      <c r="AV69" s="185"/>
      <c r="AW69" s="185"/>
      <c r="AX69" s="185"/>
      <c r="AY69" s="185">
        <v>37187</v>
      </c>
      <c r="AZ69" s="185">
        <v>475</v>
      </c>
      <c r="BA69" s="185">
        <v>3744</v>
      </c>
      <c r="BB69" s="185"/>
      <c r="BC69" s="185"/>
      <c r="BD69" s="185">
        <v>2986</v>
      </c>
      <c r="BE69" s="185">
        <v>18871</v>
      </c>
      <c r="BF69" s="185">
        <v>6644</v>
      </c>
      <c r="BG69" s="185"/>
      <c r="BH69" s="224">
        <v>9852</v>
      </c>
      <c r="BI69" s="185"/>
      <c r="BJ69" s="185">
        <v>75751</v>
      </c>
      <c r="BK69" s="185">
        <v>12645</v>
      </c>
      <c r="BL69" s="185">
        <v>8507</v>
      </c>
      <c r="BM69" s="185"/>
      <c r="BN69" s="185">
        <v>165282</v>
      </c>
      <c r="BO69" s="185"/>
      <c r="BP69" s="185"/>
      <c r="BQ69" s="185"/>
      <c r="BR69" s="185">
        <v>33680</v>
      </c>
      <c r="BS69" s="185"/>
      <c r="BT69" s="185"/>
      <c r="BU69" s="185"/>
      <c r="BV69" s="185">
        <v>11613</v>
      </c>
      <c r="BW69" s="185"/>
      <c r="BX69" s="185">
        <v>132128</v>
      </c>
      <c r="BY69" s="185">
        <v>392</v>
      </c>
      <c r="BZ69" s="185"/>
      <c r="CA69" s="185"/>
      <c r="CB69" s="185"/>
      <c r="CC69" s="185"/>
      <c r="CD69" s="188">
        <v>2321977</v>
      </c>
      <c r="CE69" s="195">
        <f t="shared" si="0"/>
        <v>3230605</v>
      </c>
      <c r="CF69" s="252"/>
    </row>
    <row r="70" spans="1:84" ht="12.65" customHeight="1" x14ac:dyDescent="0.3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2225764</v>
      </c>
      <c r="CE70" s="195">
        <f t="shared" si="0"/>
        <v>2225764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807746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56419</v>
      </c>
      <c r="K71" s="195">
        <f t="shared" si="5"/>
        <v>0</v>
      </c>
      <c r="L71" s="195">
        <f t="shared" si="5"/>
        <v>3542062</v>
      </c>
      <c r="M71" s="195">
        <f t="shared" si="5"/>
        <v>0</v>
      </c>
      <c r="N71" s="195">
        <f t="shared" si="5"/>
        <v>0</v>
      </c>
      <c r="O71" s="195">
        <f t="shared" si="5"/>
        <v>475403</v>
      </c>
      <c r="P71" s="195">
        <f t="shared" si="5"/>
        <v>1097592</v>
      </c>
      <c r="Q71" s="195">
        <f t="shared" si="5"/>
        <v>5208</v>
      </c>
      <c r="R71" s="195">
        <f t="shared" si="5"/>
        <v>799450</v>
      </c>
      <c r="S71" s="195">
        <f t="shared" si="5"/>
        <v>41854</v>
      </c>
      <c r="T71" s="195">
        <f t="shared" si="5"/>
        <v>444809</v>
      </c>
      <c r="U71" s="195">
        <f t="shared" si="5"/>
        <v>2616330</v>
      </c>
      <c r="V71" s="195">
        <f t="shared" si="5"/>
        <v>0</v>
      </c>
      <c r="W71" s="195">
        <f t="shared" si="5"/>
        <v>331306</v>
      </c>
      <c r="X71" s="195">
        <f t="shared" si="5"/>
        <v>360386</v>
      </c>
      <c r="Y71" s="195">
        <f t="shared" si="5"/>
        <v>1017985</v>
      </c>
      <c r="Z71" s="195">
        <f t="shared" si="5"/>
        <v>0</v>
      </c>
      <c r="AA71" s="195">
        <f t="shared" si="5"/>
        <v>0</v>
      </c>
      <c r="AB71" s="195">
        <f t="shared" si="5"/>
        <v>1510899</v>
      </c>
      <c r="AC71" s="195">
        <f t="shared" si="5"/>
        <v>35623</v>
      </c>
      <c r="AD71" s="195">
        <f t="shared" si="5"/>
        <v>0</v>
      </c>
      <c r="AE71" s="195">
        <f t="shared" si="5"/>
        <v>548791</v>
      </c>
      <c r="AF71" s="195">
        <f t="shared" si="5"/>
        <v>0</v>
      </c>
      <c r="AG71" s="195">
        <f t="shared" si="5"/>
        <v>2816665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5889434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184778</v>
      </c>
      <c r="AP71" s="195">
        <f t="shared" si="6"/>
        <v>9001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616674</v>
      </c>
      <c r="AZ71" s="195">
        <f t="shared" si="6"/>
        <v>73695</v>
      </c>
      <c r="BA71" s="195">
        <f t="shared" si="6"/>
        <v>117070</v>
      </c>
      <c r="BB71" s="195">
        <f t="shared" si="6"/>
        <v>0</v>
      </c>
      <c r="BC71" s="195">
        <f t="shared" si="6"/>
        <v>0</v>
      </c>
      <c r="BD71" s="195">
        <f t="shared" si="6"/>
        <v>186538</v>
      </c>
      <c r="BE71" s="195">
        <f t="shared" si="6"/>
        <v>670537</v>
      </c>
      <c r="BF71" s="195">
        <f t="shared" si="6"/>
        <v>629918</v>
      </c>
      <c r="BG71" s="195">
        <f t="shared" si="6"/>
        <v>0</v>
      </c>
      <c r="BH71" s="195">
        <f t="shared" si="6"/>
        <v>2673669</v>
      </c>
      <c r="BI71" s="195">
        <f t="shared" si="6"/>
        <v>0</v>
      </c>
      <c r="BJ71" s="195">
        <f t="shared" si="6"/>
        <v>479923</v>
      </c>
      <c r="BK71" s="195">
        <f t="shared" si="6"/>
        <v>1057827</v>
      </c>
      <c r="BL71" s="195">
        <f t="shared" si="6"/>
        <v>890772</v>
      </c>
      <c r="BM71" s="195">
        <f t="shared" si="6"/>
        <v>0</v>
      </c>
      <c r="BN71" s="195">
        <f t="shared" si="6"/>
        <v>3241656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444159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656678</v>
      </c>
      <c r="BW71" s="195">
        <f t="shared" si="7"/>
        <v>0</v>
      </c>
      <c r="BX71" s="195">
        <f t="shared" si="7"/>
        <v>386123</v>
      </c>
      <c r="BY71" s="195">
        <f t="shared" si="7"/>
        <v>4830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5">
        <f>CD69-CD70</f>
        <v>96213</v>
      </c>
      <c r="CE71" s="195">
        <f>SUM(CE61:CE69)-CE70</f>
        <v>34818023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198251</v>
      </c>
      <c r="CF72" s="252"/>
    </row>
    <row r="73" spans="1:84" ht="12.65" customHeight="1" x14ac:dyDescent="0.3">
      <c r="A73" s="171" t="s">
        <v>245</v>
      </c>
      <c r="B73" s="175"/>
      <c r="C73" s="184"/>
      <c r="D73" s="184"/>
      <c r="E73" s="185">
        <v>1865592</v>
      </c>
      <c r="F73" s="185"/>
      <c r="G73" s="184"/>
      <c r="H73" s="184"/>
      <c r="I73" s="185"/>
      <c r="J73" s="185">
        <v>160903</v>
      </c>
      <c r="K73" s="185"/>
      <c r="L73" s="185">
        <v>8180806</v>
      </c>
      <c r="M73" s="184"/>
      <c r="N73" s="184"/>
      <c r="O73" s="184">
        <v>730</v>
      </c>
      <c r="P73" s="185">
        <v>790328</v>
      </c>
      <c r="Q73" s="185"/>
      <c r="R73" s="185">
        <v>319823</v>
      </c>
      <c r="S73" s="185">
        <v>61776</v>
      </c>
      <c r="T73" s="185">
        <v>89892</v>
      </c>
      <c r="U73" s="185">
        <v>1227980</v>
      </c>
      <c r="V73" s="185"/>
      <c r="W73" s="185">
        <v>36723</v>
      </c>
      <c r="X73" s="185">
        <v>160140</v>
      </c>
      <c r="Y73" s="185">
        <v>461208</v>
      </c>
      <c r="Z73" s="185"/>
      <c r="AA73" s="185"/>
      <c r="AB73" s="185">
        <v>1674589</v>
      </c>
      <c r="AC73" s="185">
        <v>28358</v>
      </c>
      <c r="AD73" s="185"/>
      <c r="AE73" s="185">
        <v>87601</v>
      </c>
      <c r="AF73" s="185"/>
      <c r="AG73" s="185">
        <v>666950</v>
      </c>
      <c r="AH73" s="185"/>
      <c r="AI73" s="185"/>
      <c r="AJ73" s="185">
        <v>0</v>
      </c>
      <c r="AK73" s="185"/>
      <c r="AL73" s="185"/>
      <c r="AM73" s="185"/>
      <c r="AN73" s="185"/>
      <c r="AO73" s="185">
        <v>338992</v>
      </c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16152391</v>
      </c>
      <c r="CF73" s="252"/>
    </row>
    <row r="74" spans="1:84" ht="12.65" customHeight="1" x14ac:dyDescent="0.3">
      <c r="A74" s="171" t="s">
        <v>246</v>
      </c>
      <c r="B74" s="175"/>
      <c r="C74" s="184"/>
      <c r="D74" s="184"/>
      <c r="E74" s="185">
        <v>541596</v>
      </c>
      <c r="F74" s="185"/>
      <c r="G74" s="184"/>
      <c r="H74" s="184"/>
      <c r="I74" s="184"/>
      <c r="J74" s="185">
        <v>1440</v>
      </c>
      <c r="K74" s="185"/>
      <c r="L74" s="185"/>
      <c r="M74" s="184"/>
      <c r="N74" s="184"/>
      <c r="O74" s="184">
        <v>35763</v>
      </c>
      <c r="P74" s="185">
        <v>3800482</v>
      </c>
      <c r="Q74" s="185"/>
      <c r="R74" s="185">
        <v>1767950</v>
      </c>
      <c r="S74" s="185">
        <v>498094</v>
      </c>
      <c r="T74" s="185">
        <v>1981219</v>
      </c>
      <c r="U74" s="185">
        <v>6533253</v>
      </c>
      <c r="V74" s="185"/>
      <c r="W74" s="185">
        <v>333498</v>
      </c>
      <c r="X74" s="185">
        <v>1454327</v>
      </c>
      <c r="Y74" s="185">
        <v>4188497</v>
      </c>
      <c r="Z74" s="185"/>
      <c r="AA74" s="185"/>
      <c r="AB74" s="185">
        <v>1279525</v>
      </c>
      <c r="AC74" s="185">
        <v>148635</v>
      </c>
      <c r="AD74" s="185"/>
      <c r="AE74" s="185">
        <v>738810</v>
      </c>
      <c r="AF74" s="185"/>
      <c r="AG74" s="185">
        <v>8269047</v>
      </c>
      <c r="AH74" s="185"/>
      <c r="AI74" s="185"/>
      <c r="AJ74" s="185">
        <v>5225666</v>
      </c>
      <c r="AK74" s="185"/>
      <c r="AL74" s="185"/>
      <c r="AM74" s="185"/>
      <c r="AN74" s="185"/>
      <c r="AO74" s="185">
        <v>1937650</v>
      </c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38735452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2407188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162343</v>
      </c>
      <c r="K75" s="195">
        <f t="shared" si="9"/>
        <v>0</v>
      </c>
      <c r="L75" s="195">
        <f t="shared" si="9"/>
        <v>8180806</v>
      </c>
      <c r="M75" s="195">
        <f t="shared" si="9"/>
        <v>0</v>
      </c>
      <c r="N75" s="195">
        <f t="shared" si="9"/>
        <v>0</v>
      </c>
      <c r="O75" s="195">
        <f t="shared" si="9"/>
        <v>36493</v>
      </c>
      <c r="P75" s="195">
        <f t="shared" si="9"/>
        <v>4590810</v>
      </c>
      <c r="Q75" s="195">
        <f t="shared" si="9"/>
        <v>0</v>
      </c>
      <c r="R75" s="195">
        <f t="shared" si="9"/>
        <v>2087773</v>
      </c>
      <c r="S75" s="195">
        <f t="shared" si="9"/>
        <v>559870</v>
      </c>
      <c r="T75" s="195">
        <f t="shared" si="9"/>
        <v>2071111</v>
      </c>
      <c r="U75" s="195">
        <f t="shared" si="9"/>
        <v>7761233</v>
      </c>
      <c r="V75" s="195">
        <f t="shared" si="9"/>
        <v>0</v>
      </c>
      <c r="W75" s="195">
        <f t="shared" si="9"/>
        <v>370221</v>
      </c>
      <c r="X75" s="195">
        <f t="shared" si="9"/>
        <v>1614467</v>
      </c>
      <c r="Y75" s="195">
        <f t="shared" si="9"/>
        <v>4649705</v>
      </c>
      <c r="Z75" s="195">
        <f t="shared" si="9"/>
        <v>0</v>
      </c>
      <c r="AA75" s="195">
        <f t="shared" si="9"/>
        <v>0</v>
      </c>
      <c r="AB75" s="195">
        <f t="shared" si="9"/>
        <v>2954114</v>
      </c>
      <c r="AC75" s="195">
        <f t="shared" si="9"/>
        <v>176993</v>
      </c>
      <c r="AD75" s="195">
        <f t="shared" si="9"/>
        <v>0</v>
      </c>
      <c r="AE75" s="195">
        <f t="shared" si="9"/>
        <v>826411</v>
      </c>
      <c r="AF75" s="195">
        <f t="shared" si="9"/>
        <v>0</v>
      </c>
      <c r="AG75" s="195">
        <f t="shared" si="9"/>
        <v>8935997</v>
      </c>
      <c r="AH75" s="195">
        <f t="shared" si="9"/>
        <v>0</v>
      </c>
      <c r="AI75" s="195">
        <f t="shared" si="9"/>
        <v>0</v>
      </c>
      <c r="AJ75" s="195">
        <f t="shared" si="9"/>
        <v>5225666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2276642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54887843</v>
      </c>
      <c r="CF75" s="252"/>
    </row>
    <row r="76" spans="1:84" ht="12.65" customHeight="1" x14ac:dyDescent="0.3">
      <c r="A76" s="171" t="s">
        <v>248</v>
      </c>
      <c r="B76" s="175"/>
      <c r="C76" s="184"/>
      <c r="D76" s="184"/>
      <c r="E76" s="185">
        <v>3277</v>
      </c>
      <c r="F76" s="185"/>
      <c r="G76" s="184"/>
      <c r="H76" s="184"/>
      <c r="I76" s="185"/>
      <c r="J76" s="185"/>
      <c r="K76" s="185"/>
      <c r="L76" s="185">
        <v>14371</v>
      </c>
      <c r="M76" s="185"/>
      <c r="N76" s="185"/>
      <c r="O76" s="185">
        <v>63</v>
      </c>
      <c r="P76" s="185">
        <v>5332</v>
      </c>
      <c r="Q76" s="185"/>
      <c r="R76" s="185">
        <v>200</v>
      </c>
      <c r="S76" s="185"/>
      <c r="T76" s="185">
        <v>1472</v>
      </c>
      <c r="U76" s="185">
        <v>2464</v>
      </c>
      <c r="V76" s="185"/>
      <c r="W76" s="185">
        <v>201</v>
      </c>
      <c r="X76" s="185">
        <v>875</v>
      </c>
      <c r="Y76" s="185">
        <v>2520</v>
      </c>
      <c r="Z76" s="185"/>
      <c r="AA76" s="185"/>
      <c r="AB76" s="185">
        <v>1668</v>
      </c>
      <c r="AC76" s="185"/>
      <c r="AD76" s="185"/>
      <c r="AE76" s="185">
        <v>2366</v>
      </c>
      <c r="AF76" s="185"/>
      <c r="AG76" s="185">
        <v>4916</v>
      </c>
      <c r="AH76" s="185"/>
      <c r="AI76" s="185"/>
      <c r="AJ76" s="185">
        <v>11967</v>
      </c>
      <c r="AK76" s="185"/>
      <c r="AL76" s="185"/>
      <c r="AM76" s="185"/>
      <c r="AN76" s="185"/>
      <c r="AO76" s="185">
        <v>750</v>
      </c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2270</v>
      </c>
      <c r="AZ76" s="185">
        <v>990</v>
      </c>
      <c r="BA76" s="185">
        <v>2800</v>
      </c>
      <c r="BB76" s="185"/>
      <c r="BC76" s="185"/>
      <c r="BD76" s="185">
        <v>726</v>
      </c>
      <c r="BE76" s="185">
        <v>6137</v>
      </c>
      <c r="BF76" s="185"/>
      <c r="BG76" s="185"/>
      <c r="BH76" s="185"/>
      <c r="BI76" s="185"/>
      <c r="BJ76" s="185"/>
      <c r="BK76" s="185">
        <v>949</v>
      </c>
      <c r="BL76" s="185">
        <v>8942</v>
      </c>
      <c r="BM76" s="185"/>
      <c r="BN76" s="185">
        <v>13743</v>
      </c>
      <c r="BO76" s="185"/>
      <c r="BP76" s="185"/>
      <c r="BQ76" s="185"/>
      <c r="BR76" s="185">
        <v>400</v>
      </c>
      <c r="BS76" s="185"/>
      <c r="BT76" s="185"/>
      <c r="BU76" s="185"/>
      <c r="BV76" s="185">
        <v>3461</v>
      </c>
      <c r="BW76" s="185"/>
      <c r="BX76" s="185"/>
      <c r="BY76" s="185"/>
      <c r="BZ76" s="185"/>
      <c r="CA76" s="185"/>
      <c r="CB76" s="185"/>
      <c r="CC76" s="185"/>
      <c r="CD76" s="249" t="s">
        <v>221</v>
      </c>
      <c r="CE76" s="195">
        <f t="shared" si="8"/>
        <v>92860</v>
      </c>
      <c r="CF76" s="195">
        <f>BE59-CE76</f>
        <v>-1</v>
      </c>
    </row>
    <row r="77" spans="1:84" ht="12.65" customHeight="1" x14ac:dyDescent="0.3">
      <c r="A77" s="171" t="s">
        <v>249</v>
      </c>
      <c r="B77" s="175"/>
      <c r="C77" s="184"/>
      <c r="D77" s="184"/>
      <c r="E77" s="184">
        <v>2873</v>
      </c>
      <c r="F77" s="184"/>
      <c r="G77" s="184"/>
      <c r="H77" s="184"/>
      <c r="I77" s="184"/>
      <c r="J77" s="184"/>
      <c r="K77" s="184"/>
      <c r="L77" s="184">
        <v>12596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>
        <v>657</v>
      </c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16126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184"/>
      <c r="D78" s="184"/>
      <c r="E78" s="184">
        <v>595</v>
      </c>
      <c r="F78" s="184"/>
      <c r="G78" s="184"/>
      <c r="H78" s="184"/>
      <c r="I78" s="184"/>
      <c r="J78" s="184">
        <v>0</v>
      </c>
      <c r="K78" s="184"/>
      <c r="L78" s="184">
        <v>2610</v>
      </c>
      <c r="M78" s="184"/>
      <c r="N78" s="184"/>
      <c r="O78" s="184">
        <v>371</v>
      </c>
      <c r="P78" s="184">
        <v>986</v>
      </c>
      <c r="Q78" s="184"/>
      <c r="R78" s="184">
        <v>249</v>
      </c>
      <c r="S78" s="184">
        <v>112</v>
      </c>
      <c r="T78" s="184">
        <v>226</v>
      </c>
      <c r="U78" s="184">
        <v>1570</v>
      </c>
      <c r="V78" s="184"/>
      <c r="W78" s="184">
        <v>83</v>
      </c>
      <c r="X78" s="184">
        <v>361</v>
      </c>
      <c r="Y78" s="184">
        <v>1041</v>
      </c>
      <c r="Z78" s="184"/>
      <c r="AA78" s="184"/>
      <c r="AB78" s="184">
        <v>155</v>
      </c>
      <c r="AC78" s="184"/>
      <c r="AD78" s="184"/>
      <c r="AE78" s="184">
        <v>535</v>
      </c>
      <c r="AF78" s="184"/>
      <c r="AG78" s="184">
        <v>1279</v>
      </c>
      <c r="AH78" s="184"/>
      <c r="AI78" s="184"/>
      <c r="AJ78" s="184">
        <v>4102</v>
      </c>
      <c r="AK78" s="184"/>
      <c r="AL78" s="184"/>
      <c r="AM78" s="184"/>
      <c r="AN78" s="184"/>
      <c r="AO78" s="184">
        <v>136</v>
      </c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135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1058</v>
      </c>
      <c r="BI78" s="184"/>
      <c r="BJ78" s="249" t="s">
        <v>221</v>
      </c>
      <c r="BK78" s="184">
        <v>1543</v>
      </c>
      <c r="BL78" s="184">
        <v>1630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1076</v>
      </c>
      <c r="BW78" s="184"/>
      <c r="BX78" s="184">
        <v>301</v>
      </c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20154</v>
      </c>
      <c r="CF78" s="195"/>
    </row>
    <row r="79" spans="1:84" ht="12.65" customHeight="1" x14ac:dyDescent="0.3">
      <c r="A79" s="171" t="s">
        <v>251</v>
      </c>
      <c r="B79" s="175"/>
      <c r="C79" s="225"/>
      <c r="D79" s="225"/>
      <c r="E79" s="184">
        <v>18154</v>
      </c>
      <c r="F79" s="184"/>
      <c r="G79" s="184"/>
      <c r="H79" s="184"/>
      <c r="I79" s="184"/>
      <c r="J79" s="184">
        <v>1333</v>
      </c>
      <c r="K79" s="184"/>
      <c r="L79" s="184">
        <v>79607</v>
      </c>
      <c r="M79" s="184"/>
      <c r="N79" s="184"/>
      <c r="O79" s="184">
        <v>3691</v>
      </c>
      <c r="P79" s="184">
        <v>8520</v>
      </c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>
        <v>7200</v>
      </c>
      <c r="AH79" s="184"/>
      <c r="AI79" s="184"/>
      <c r="AJ79" s="184"/>
      <c r="AK79" s="184"/>
      <c r="AL79" s="184"/>
      <c r="AM79" s="184"/>
      <c r="AN79" s="184"/>
      <c r="AO79" s="184">
        <v>4153</v>
      </c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122658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/>
      <c r="D80" s="187"/>
      <c r="E80" s="187">
        <v>4.93</v>
      </c>
      <c r="F80" s="187"/>
      <c r="G80" s="187"/>
      <c r="H80" s="187"/>
      <c r="I80" s="187"/>
      <c r="J80" s="187">
        <v>0.36</v>
      </c>
      <c r="K80" s="187"/>
      <c r="L80" s="187">
        <v>21.6</v>
      </c>
      <c r="M80" s="187"/>
      <c r="N80" s="187"/>
      <c r="O80" s="187">
        <v>3.28</v>
      </c>
      <c r="P80" s="187">
        <v>6.17</v>
      </c>
      <c r="Q80" s="187"/>
      <c r="R80" s="187"/>
      <c r="S80" s="187">
        <v>0</v>
      </c>
      <c r="T80" s="187">
        <v>1.9</v>
      </c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6.39</v>
      </c>
      <c r="AH80" s="187"/>
      <c r="AI80" s="187"/>
      <c r="AJ80" s="187"/>
      <c r="AK80" s="187"/>
      <c r="AL80" s="187"/>
      <c r="AM80" s="187"/>
      <c r="AN80" s="187"/>
      <c r="AO80" s="187">
        <v>1.1299999999999999</v>
      </c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45.760000000000005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318" t="s">
        <v>1278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320" t="s">
        <v>1268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29" t="s">
        <v>1279</v>
      </c>
      <c r="D84" s="205"/>
      <c r="E84" s="204"/>
    </row>
    <row r="85" spans="1:5" ht="12.65" customHeight="1" x14ac:dyDescent="0.3">
      <c r="A85" s="173" t="s">
        <v>1250</v>
      </c>
      <c r="B85" s="172"/>
      <c r="C85" s="270" t="s">
        <v>1283</v>
      </c>
      <c r="D85" s="205"/>
      <c r="E85" s="204"/>
    </row>
    <row r="86" spans="1:5" ht="12.65" customHeight="1" x14ac:dyDescent="0.3">
      <c r="A86" s="173" t="s">
        <v>1251</v>
      </c>
      <c r="B86" s="172" t="s">
        <v>256</v>
      </c>
      <c r="C86" s="230"/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29" t="s">
        <v>1282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29" t="s">
        <v>1275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1280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356" t="s">
        <v>1281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311</v>
      </c>
      <c r="D111" s="174">
        <f>E139</f>
        <v>953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>
        <v>36</v>
      </c>
      <c r="D112" s="174">
        <f>E145</f>
        <v>4179</v>
      </c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45</v>
      </c>
      <c r="D114" s="174">
        <v>70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1238</v>
      </c>
      <c r="B118" s="172" t="s">
        <v>256</v>
      </c>
      <c r="C118" s="189">
        <v>16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>
        <v>9</v>
      </c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">
      <c r="A128" s="173" t="s">
        <v>292</v>
      </c>
      <c r="B128" s="172" t="s">
        <v>256</v>
      </c>
      <c r="C128" s="189"/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1239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161</v>
      </c>
      <c r="C138" s="189">
        <v>87</v>
      </c>
      <c r="D138" s="174">
        <v>63</v>
      </c>
      <c r="E138" s="175">
        <f>SUM(B138:D138)</f>
        <v>311</v>
      </c>
    </row>
    <row r="139" spans="1:6" ht="12.65" customHeight="1" x14ac:dyDescent="0.3">
      <c r="A139" s="173" t="s">
        <v>215</v>
      </c>
      <c r="B139" s="174">
        <v>560</v>
      </c>
      <c r="C139" s="189">
        <v>236</v>
      </c>
      <c r="D139" s="174">
        <v>157</v>
      </c>
      <c r="E139" s="175">
        <f>SUM(B139:D139)</f>
        <v>953</v>
      </c>
    </row>
    <row r="140" spans="1:6" ht="12.65" customHeight="1" x14ac:dyDescent="0.3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">
      <c r="A141" s="173" t="s">
        <v>245</v>
      </c>
      <c r="B141" s="174">
        <v>4684247</v>
      </c>
      <c r="C141" s="189">
        <v>1974076</v>
      </c>
      <c r="D141" s="174">
        <v>1313262</v>
      </c>
      <c r="E141" s="175">
        <f>SUM(B141:D141)</f>
        <v>7971585</v>
      </c>
      <c r="F141" s="199"/>
    </row>
    <row r="142" spans="1:6" ht="12.65" customHeight="1" x14ac:dyDescent="0.3">
      <c r="A142" s="173" t="s">
        <v>246</v>
      </c>
      <c r="B142" s="174">
        <v>14046096</v>
      </c>
      <c r="C142" s="189">
        <v>9893868</v>
      </c>
      <c r="D142" s="174">
        <v>14795489</v>
      </c>
      <c r="E142" s="175">
        <f>SUM(B142:D142)</f>
        <v>38735453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>
        <v>32</v>
      </c>
      <c r="C144" s="189">
        <v>3</v>
      </c>
      <c r="D144" s="174">
        <v>1</v>
      </c>
      <c r="E144" s="175">
        <f>SUM(B144:D144)</f>
        <v>36</v>
      </c>
    </row>
    <row r="145" spans="1:5" ht="12.65" customHeight="1" x14ac:dyDescent="0.3">
      <c r="A145" s="173" t="s">
        <v>215</v>
      </c>
      <c r="B145" s="174">
        <v>506</v>
      </c>
      <c r="C145" s="189">
        <v>2749</v>
      </c>
      <c r="D145" s="174">
        <v>924</v>
      </c>
      <c r="E145" s="175">
        <f>SUM(B145:D145)</f>
        <v>4179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>
        <v>990545</v>
      </c>
      <c r="C147" s="189">
        <v>5381440</v>
      </c>
      <c r="D147" s="174">
        <v>1808821</v>
      </c>
      <c r="E147" s="175">
        <f>SUM(B147:D147)</f>
        <v>8180806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>
        <v>2651367</v>
      </c>
      <c r="C157" s="174">
        <v>969947</v>
      </c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1170059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28476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191245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2610572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350506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19564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>
        <v>205266</v>
      </c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4575688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>
        <v>1398464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477224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1875688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172878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v>157955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330833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v>19436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338291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357727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1633417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1633417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222805</v>
      </c>
      <c r="C195" s="189"/>
      <c r="D195" s="174"/>
      <c r="E195" s="175">
        <f t="shared" ref="E195:E203" si="10">SUM(B195:C195)-D195</f>
        <v>222805</v>
      </c>
    </row>
    <row r="196" spans="1:8" ht="12.65" customHeight="1" x14ac:dyDescent="0.3">
      <c r="A196" s="173" t="s">
        <v>333</v>
      </c>
      <c r="B196" s="174">
        <v>2700469</v>
      </c>
      <c r="C196" s="189"/>
      <c r="D196" s="174"/>
      <c r="E196" s="175">
        <f t="shared" si="10"/>
        <v>2700469</v>
      </c>
    </row>
    <row r="197" spans="1:8" ht="12.65" customHeight="1" x14ac:dyDescent="0.3">
      <c r="A197" s="173" t="s">
        <v>334</v>
      </c>
      <c r="B197" s="174">
        <v>21937489</v>
      </c>
      <c r="C197" s="189">
        <v>82222</v>
      </c>
      <c r="D197" s="174">
        <v>17493</v>
      </c>
      <c r="E197" s="175">
        <f t="shared" si="10"/>
        <v>22002218</v>
      </c>
    </row>
    <row r="198" spans="1:8" ht="12.65" customHeight="1" x14ac:dyDescent="0.3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5" customHeight="1" x14ac:dyDescent="0.3">
      <c r="A199" s="173" t="s">
        <v>336</v>
      </c>
      <c r="B199" s="174">
        <v>721883</v>
      </c>
      <c r="C199" s="189"/>
      <c r="D199" s="174">
        <v>7025</v>
      </c>
      <c r="E199" s="175">
        <f t="shared" si="10"/>
        <v>714858</v>
      </c>
    </row>
    <row r="200" spans="1:8" ht="12.65" customHeight="1" x14ac:dyDescent="0.3">
      <c r="A200" s="173" t="s">
        <v>337</v>
      </c>
      <c r="B200" s="174">
        <v>9538437</v>
      </c>
      <c r="C200" s="189">
        <f>821248+24518</f>
        <v>845766</v>
      </c>
      <c r="D200" s="174"/>
      <c r="E200" s="175">
        <f t="shared" si="10"/>
        <v>10384203</v>
      </c>
    </row>
    <row r="201" spans="1:8" ht="12.65" customHeight="1" x14ac:dyDescent="0.3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5" customHeight="1" x14ac:dyDescent="0.3">
      <c r="A204" s="173" t="s">
        <v>203</v>
      </c>
      <c r="B204" s="175">
        <f>SUM(B195:B203)</f>
        <v>35121083</v>
      </c>
      <c r="C204" s="191">
        <f>SUM(C195:C203)</f>
        <v>927988</v>
      </c>
      <c r="D204" s="175">
        <f>SUM(D195:D203)</f>
        <v>24518</v>
      </c>
      <c r="E204" s="175">
        <f>SUM(E195:E203)</f>
        <v>36024553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1891576</v>
      </c>
      <c r="C209" s="189">
        <v>80443</v>
      </c>
      <c r="D209" s="174"/>
      <c r="E209" s="175">
        <f t="shared" ref="E209:E216" si="11">SUM(B209:C209)-D209</f>
        <v>1972019</v>
      </c>
      <c r="H209" s="259"/>
    </row>
    <row r="210" spans="1:8" ht="12.65" customHeight="1" x14ac:dyDescent="0.3">
      <c r="A210" s="173" t="s">
        <v>334</v>
      </c>
      <c r="B210" s="174">
        <v>11436486</v>
      </c>
      <c r="C210" s="189">
        <v>760853</v>
      </c>
      <c r="D210" s="174"/>
      <c r="E210" s="175">
        <f t="shared" si="11"/>
        <v>12197339</v>
      </c>
      <c r="H210" s="259"/>
    </row>
    <row r="211" spans="1:8" ht="12.65" customHeight="1" x14ac:dyDescent="0.3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5" customHeight="1" x14ac:dyDescent="0.3">
      <c r="A212" s="173" t="s">
        <v>336</v>
      </c>
      <c r="B212" s="174">
        <v>697813</v>
      </c>
      <c r="C212" s="189">
        <v>2323</v>
      </c>
      <c r="D212" s="174"/>
      <c r="E212" s="175">
        <f t="shared" si="11"/>
        <v>700136</v>
      </c>
      <c r="H212" s="259"/>
    </row>
    <row r="213" spans="1:8" ht="12.65" customHeight="1" x14ac:dyDescent="0.3">
      <c r="A213" s="173" t="s">
        <v>337</v>
      </c>
      <c r="B213" s="174">
        <v>8283724</v>
      </c>
      <c r="C213" s="189">
        <v>279341</v>
      </c>
      <c r="D213" s="174"/>
      <c r="E213" s="175">
        <f t="shared" si="11"/>
        <v>8563065</v>
      </c>
      <c r="H213" s="259"/>
    </row>
    <row r="214" spans="1:8" ht="12.65" customHeight="1" x14ac:dyDescent="0.3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5" customHeight="1" x14ac:dyDescent="0.3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22309599</v>
      </c>
      <c r="C217" s="191">
        <f>SUM(C208:C216)</f>
        <v>1122960</v>
      </c>
      <c r="D217" s="175">
        <f>SUM(D208:D216)</f>
        <v>0</v>
      </c>
      <c r="E217" s="175">
        <f>SUM(E208:E216)</f>
        <v>23432559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357" t="s">
        <v>1254</v>
      </c>
      <c r="C220" s="357"/>
      <c r="D220" s="208"/>
      <c r="E220" s="208"/>
    </row>
    <row r="221" spans="1:8" ht="12.65" customHeight="1" x14ac:dyDescent="0.3">
      <c r="A221" s="271" t="s">
        <v>1254</v>
      </c>
      <c r="B221" s="208"/>
      <c r="C221" s="189">
        <v>504481</v>
      </c>
      <c r="D221" s="172">
        <f>C221</f>
        <v>504481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3456495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230090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/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18573091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22259676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>
        <v>148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56554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159646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216200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22980357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65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65" customHeight="1" x14ac:dyDescent="0.3">
      <c r="A250" s="173" t="s">
        <v>362</v>
      </c>
      <c r="B250" s="172" t="s">
        <v>256</v>
      </c>
      <c r="C250" s="189">
        <v>3874684</v>
      </c>
      <c r="D250" s="175"/>
      <c r="E250" s="175"/>
    </row>
    <row r="251" spans="1:5" ht="12.65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">
      <c r="A252" s="173" t="s">
        <v>364</v>
      </c>
      <c r="B252" s="172" t="s">
        <v>256</v>
      </c>
      <c r="C252" s="189">
        <v>18180002</v>
      </c>
      <c r="D252" s="175"/>
      <c r="E252" s="175"/>
    </row>
    <row r="253" spans="1:5" ht="12.65" customHeight="1" x14ac:dyDescent="0.3">
      <c r="A253" s="173" t="s">
        <v>365</v>
      </c>
      <c r="B253" s="172" t="s">
        <v>256</v>
      </c>
      <c r="C253" s="189">
        <v>11555194</v>
      </c>
      <c r="D253" s="175"/>
      <c r="E253" s="175"/>
    </row>
    <row r="254" spans="1:5" ht="12.65" customHeight="1" x14ac:dyDescent="0.3">
      <c r="A254" s="173" t="s">
        <v>1240</v>
      </c>
      <c r="B254" s="172" t="s">
        <v>256</v>
      </c>
      <c r="C254" s="189">
        <v>727777</v>
      </c>
      <c r="D254" s="175"/>
      <c r="E254" s="175"/>
    </row>
    <row r="255" spans="1:5" ht="12.65" customHeight="1" x14ac:dyDescent="0.3">
      <c r="A255" s="173" t="s">
        <v>366</v>
      </c>
      <c r="B255" s="172" t="s">
        <v>256</v>
      </c>
      <c r="C255" s="189">
        <v>165013</v>
      </c>
      <c r="D255" s="175"/>
      <c r="E255" s="175"/>
    </row>
    <row r="256" spans="1:5" ht="12.65" customHeight="1" x14ac:dyDescent="0.3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65" customHeight="1" x14ac:dyDescent="0.3">
      <c r="A257" s="173" t="s">
        <v>368</v>
      </c>
      <c r="B257" s="172" t="s">
        <v>256</v>
      </c>
      <c r="C257" s="189">
        <v>776808</v>
      </c>
      <c r="D257" s="175"/>
      <c r="E257" s="175"/>
    </row>
    <row r="258" spans="1:5" ht="12.65" customHeight="1" x14ac:dyDescent="0.3">
      <c r="A258" s="173" t="s">
        <v>369</v>
      </c>
      <c r="B258" s="172" t="s">
        <v>256</v>
      </c>
      <c r="C258" s="189">
        <v>571980</v>
      </c>
      <c r="D258" s="175"/>
      <c r="E258" s="175"/>
    </row>
    <row r="259" spans="1:5" ht="12.65" customHeight="1" x14ac:dyDescent="0.3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65" customHeight="1" x14ac:dyDescent="0.3">
      <c r="A260" s="173" t="s">
        <v>371</v>
      </c>
      <c r="B260" s="175"/>
      <c r="C260" s="191"/>
      <c r="D260" s="175">
        <f>SUM(C250:C252)-C253+SUM(C254:C259)</f>
        <v>12741070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65" customHeight="1" x14ac:dyDescent="0.3">
      <c r="A262" s="173" t="s">
        <v>362</v>
      </c>
      <c r="B262" s="172" t="s">
        <v>256</v>
      </c>
      <c r="C262" s="189">
        <v>3467070</v>
      </c>
      <c r="D262" s="175"/>
      <c r="E262" s="175"/>
    </row>
    <row r="263" spans="1:5" ht="12.65" customHeight="1" x14ac:dyDescent="0.3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65" customHeight="1" x14ac:dyDescent="0.3">
      <c r="A264" s="173" t="s">
        <v>373</v>
      </c>
      <c r="B264" s="172" t="s">
        <v>256</v>
      </c>
      <c r="C264" s="189">
        <v>1818288</v>
      </c>
      <c r="D264" s="175"/>
      <c r="E264" s="175"/>
    </row>
    <row r="265" spans="1:5" ht="12.65" customHeight="1" x14ac:dyDescent="0.3">
      <c r="A265" s="173" t="s">
        <v>374</v>
      </c>
      <c r="B265" s="175"/>
      <c r="C265" s="191"/>
      <c r="D265" s="175">
        <f>SUM(C262:C264)</f>
        <v>5285358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65" customHeight="1" x14ac:dyDescent="0.3">
      <c r="A267" s="173" t="s">
        <v>332</v>
      </c>
      <c r="B267" s="172" t="s">
        <v>256</v>
      </c>
      <c r="C267" s="189">
        <v>222805</v>
      </c>
      <c r="D267" s="175"/>
      <c r="E267" s="175"/>
    </row>
    <row r="268" spans="1:5" ht="12.65" customHeight="1" x14ac:dyDescent="0.3">
      <c r="A268" s="173" t="s">
        <v>333</v>
      </c>
      <c r="B268" s="172" t="s">
        <v>256</v>
      </c>
      <c r="C268" s="189">
        <v>2700469</v>
      </c>
      <c r="D268" s="175"/>
      <c r="E268" s="175"/>
    </row>
    <row r="269" spans="1:5" ht="12.65" customHeight="1" x14ac:dyDescent="0.3">
      <c r="A269" s="173" t="s">
        <v>334</v>
      </c>
      <c r="B269" s="172" t="s">
        <v>256</v>
      </c>
      <c r="C269" s="189">
        <v>22002218</v>
      </c>
      <c r="D269" s="175"/>
      <c r="E269" s="175"/>
    </row>
    <row r="270" spans="1:5" ht="12.65" customHeight="1" x14ac:dyDescent="0.3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">
      <c r="A271" s="173" t="s">
        <v>377</v>
      </c>
      <c r="B271" s="172" t="s">
        <v>256</v>
      </c>
      <c r="C271" s="189">
        <v>714858</v>
      </c>
      <c r="D271" s="175"/>
      <c r="E271" s="175"/>
    </row>
    <row r="272" spans="1:5" ht="12.65" customHeight="1" x14ac:dyDescent="0.3">
      <c r="A272" s="173" t="s">
        <v>378</v>
      </c>
      <c r="B272" s="172" t="s">
        <v>256</v>
      </c>
      <c r="C272" s="189">
        <v>10384203</v>
      </c>
      <c r="D272" s="175"/>
      <c r="E272" s="175"/>
    </row>
    <row r="273" spans="1:5" ht="12.65" customHeight="1" x14ac:dyDescent="0.3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65" customHeight="1" x14ac:dyDescent="0.3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65" customHeight="1" x14ac:dyDescent="0.3">
      <c r="A275" s="173" t="s">
        <v>379</v>
      </c>
      <c r="B275" s="175"/>
      <c r="C275" s="191"/>
      <c r="D275" s="175">
        <f>SUM(C267:C274)</f>
        <v>36024553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23432559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12591994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30618422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926245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5254493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0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">
      <c r="A309" s="173" t="s">
        <v>1241</v>
      </c>
      <c r="B309" s="172" t="s">
        <v>256</v>
      </c>
      <c r="C309" s="189">
        <v>579264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3044732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700827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10505561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f>18470153+700827</f>
        <v>19170980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19170980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700827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18470153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1642708</v>
      </c>
      <c r="D332" s="175"/>
      <c r="E332" s="175"/>
    </row>
    <row r="333" spans="1:5" ht="12.65" customHeight="1" x14ac:dyDescent="0.3">
      <c r="A333" s="173"/>
      <c r="B333" s="172"/>
      <c r="C333" s="231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30618422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30618422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v>16152390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38735452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54887842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1254</v>
      </c>
      <c r="B363" s="257"/>
      <c r="C363" s="189">
        <v>504481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v>22259676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216200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22980357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31907485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2225764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>
        <v>198251</v>
      </c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2424015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34331500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16555095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4575688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1475953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3189523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388506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4629757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1122960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1875688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330833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357727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1633417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908628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37043775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-2712275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4710613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1998338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1998338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Douglas, Lincoln, and Okanogan Public Hospital District No. 6   H-0     FYE 12/31/2021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311</v>
      </c>
      <c r="C414" s="194">
        <f>E138</f>
        <v>311</v>
      </c>
      <c r="D414" s="179"/>
    </row>
    <row r="415" spans="1:5" ht="12.65" customHeight="1" x14ac:dyDescent="0.3">
      <c r="A415" s="179" t="s">
        <v>464</v>
      </c>
      <c r="B415" s="179">
        <f>D111</f>
        <v>953</v>
      </c>
      <c r="C415" s="179">
        <f>E139</f>
        <v>953</v>
      </c>
      <c r="D415" s="194">
        <f>SUM(C59:H59)+N59</f>
        <v>953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36</v>
      </c>
      <c r="C417" s="194">
        <f>E144</f>
        <v>36</v>
      </c>
      <c r="D417" s="179"/>
    </row>
    <row r="418" spans="1:7" ht="12.65" customHeight="1" x14ac:dyDescent="0.3">
      <c r="A418" s="179" t="s">
        <v>466</v>
      </c>
      <c r="B418" s="179">
        <f>D112</f>
        <v>4179</v>
      </c>
      <c r="C418" s="179">
        <f>E145</f>
        <v>4179</v>
      </c>
      <c r="D418" s="179">
        <f>K59+L59</f>
        <v>4179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45</v>
      </c>
    </row>
    <row r="424" spans="1:7" ht="12.65" customHeight="1" x14ac:dyDescent="0.3">
      <c r="A424" s="179" t="s">
        <v>1243</v>
      </c>
      <c r="B424" s="179">
        <f>D114</f>
        <v>70</v>
      </c>
      <c r="D424" s="179">
        <f>J59</f>
        <v>70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16555095</v>
      </c>
      <c r="C427" s="179">
        <f t="shared" ref="C427:C434" si="13">CE61</f>
        <v>16555095</v>
      </c>
      <c r="D427" s="179"/>
    </row>
    <row r="428" spans="1:7" ht="12.65" customHeight="1" x14ac:dyDescent="0.3">
      <c r="A428" s="179" t="s">
        <v>3</v>
      </c>
      <c r="B428" s="179">
        <f t="shared" si="12"/>
        <v>4575688</v>
      </c>
      <c r="C428" s="179">
        <f t="shared" si="13"/>
        <v>4575688</v>
      </c>
      <c r="D428" s="179">
        <f>D173</f>
        <v>4575688</v>
      </c>
    </row>
    <row r="429" spans="1:7" ht="12.65" customHeight="1" x14ac:dyDescent="0.3">
      <c r="A429" s="179" t="s">
        <v>236</v>
      </c>
      <c r="B429" s="179">
        <f t="shared" si="12"/>
        <v>1475953</v>
      </c>
      <c r="C429" s="179">
        <f t="shared" si="13"/>
        <v>1475953</v>
      </c>
      <c r="D429" s="179"/>
    </row>
    <row r="430" spans="1:7" ht="12.65" customHeight="1" x14ac:dyDescent="0.3">
      <c r="A430" s="179" t="s">
        <v>237</v>
      </c>
      <c r="B430" s="179">
        <f t="shared" si="12"/>
        <v>3189523</v>
      </c>
      <c r="C430" s="179">
        <f t="shared" si="13"/>
        <v>3189523</v>
      </c>
      <c r="D430" s="179"/>
    </row>
    <row r="431" spans="1:7" ht="12.65" customHeight="1" x14ac:dyDescent="0.3">
      <c r="A431" s="179" t="s">
        <v>444</v>
      </c>
      <c r="B431" s="179">
        <f t="shared" si="12"/>
        <v>388506</v>
      </c>
      <c r="C431" s="179">
        <f t="shared" si="13"/>
        <v>388506</v>
      </c>
      <c r="D431" s="179"/>
    </row>
    <row r="432" spans="1:7" ht="12.65" customHeight="1" x14ac:dyDescent="0.3">
      <c r="A432" s="179" t="s">
        <v>445</v>
      </c>
      <c r="B432" s="179">
        <f t="shared" si="12"/>
        <v>4629757</v>
      </c>
      <c r="C432" s="179">
        <f t="shared" si="13"/>
        <v>4629757</v>
      </c>
      <c r="D432" s="179"/>
    </row>
    <row r="433" spans="1:7" ht="12.65" customHeight="1" x14ac:dyDescent="0.3">
      <c r="A433" s="179" t="s">
        <v>6</v>
      </c>
      <c r="B433" s="179">
        <f t="shared" si="12"/>
        <v>1122960</v>
      </c>
      <c r="C433" s="179">
        <f t="shared" si="13"/>
        <v>1122972</v>
      </c>
      <c r="D433" s="179">
        <f>C217</f>
        <v>1122960</v>
      </c>
    </row>
    <row r="434" spans="1:7" ht="12.65" customHeight="1" x14ac:dyDescent="0.3">
      <c r="A434" s="179" t="s">
        <v>474</v>
      </c>
      <c r="B434" s="179">
        <f t="shared" si="12"/>
        <v>1875688</v>
      </c>
      <c r="C434" s="179">
        <f t="shared" si="13"/>
        <v>1875688</v>
      </c>
      <c r="D434" s="179">
        <f>D177</f>
        <v>1875688</v>
      </c>
    </row>
    <row r="435" spans="1:7" ht="12.65" customHeight="1" x14ac:dyDescent="0.3">
      <c r="A435" s="179" t="s">
        <v>447</v>
      </c>
      <c r="B435" s="179">
        <f t="shared" si="12"/>
        <v>330833</v>
      </c>
      <c r="C435" s="179"/>
      <c r="D435" s="179">
        <f>D181</f>
        <v>330833</v>
      </c>
    </row>
    <row r="436" spans="1:7" ht="12.65" customHeight="1" x14ac:dyDescent="0.3">
      <c r="A436" s="179" t="s">
        <v>475</v>
      </c>
      <c r="B436" s="179">
        <f t="shared" si="12"/>
        <v>357727</v>
      </c>
      <c r="C436" s="179"/>
      <c r="D436" s="179">
        <f>D186</f>
        <v>357727</v>
      </c>
    </row>
    <row r="437" spans="1:7" ht="12.65" customHeight="1" x14ac:dyDescent="0.3">
      <c r="A437" s="194" t="s">
        <v>449</v>
      </c>
      <c r="B437" s="194">
        <f t="shared" si="12"/>
        <v>1633417</v>
      </c>
      <c r="C437" s="194"/>
      <c r="D437" s="194">
        <f>D190</f>
        <v>1633417</v>
      </c>
    </row>
    <row r="438" spans="1:7" ht="12.65" customHeight="1" x14ac:dyDescent="0.3">
      <c r="A438" s="194" t="s">
        <v>476</v>
      </c>
      <c r="B438" s="194">
        <f>C386+C387+C388</f>
        <v>2321977</v>
      </c>
      <c r="C438" s="194">
        <f>CD69</f>
        <v>2321977</v>
      </c>
      <c r="D438" s="194">
        <f>D181+D186+D190</f>
        <v>2321977</v>
      </c>
    </row>
    <row r="439" spans="1:7" ht="12.65" customHeight="1" x14ac:dyDescent="0.3">
      <c r="A439" s="179" t="s">
        <v>451</v>
      </c>
      <c r="B439" s="194">
        <f>C389</f>
        <v>908628</v>
      </c>
      <c r="C439" s="194">
        <f>SUM(C69:CC69)</f>
        <v>908628</v>
      </c>
      <c r="D439" s="179"/>
    </row>
    <row r="440" spans="1:7" ht="12.65" customHeight="1" x14ac:dyDescent="0.3">
      <c r="A440" s="179" t="s">
        <v>477</v>
      </c>
      <c r="B440" s="194">
        <f>B438+B439</f>
        <v>3230605</v>
      </c>
      <c r="C440" s="194">
        <f>CE69</f>
        <v>3230605</v>
      </c>
      <c r="D440" s="179"/>
    </row>
    <row r="441" spans="1:7" ht="12.65" customHeight="1" x14ac:dyDescent="0.3">
      <c r="A441" s="179" t="s">
        <v>478</v>
      </c>
      <c r="B441" s="179">
        <f>D390</f>
        <v>37043775</v>
      </c>
      <c r="C441" s="179">
        <f>SUM(C427:C437)+C440</f>
        <v>37043787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1256</v>
      </c>
      <c r="B444" s="179">
        <f>D221</f>
        <v>504481</v>
      </c>
      <c r="C444" s="179">
        <f>C363</f>
        <v>504481</v>
      </c>
      <c r="D444" s="179"/>
    </row>
    <row r="445" spans="1:7" ht="12.65" customHeight="1" x14ac:dyDescent="0.3">
      <c r="A445" s="179" t="s">
        <v>343</v>
      </c>
      <c r="B445" s="179">
        <f>D229</f>
        <v>22259676</v>
      </c>
      <c r="C445" s="179">
        <f>C364</f>
        <v>22259676</v>
      </c>
      <c r="D445" s="179"/>
    </row>
    <row r="446" spans="1:7" ht="12.65" customHeight="1" x14ac:dyDescent="0.3">
      <c r="A446" s="179" t="s">
        <v>351</v>
      </c>
      <c r="B446" s="179">
        <f>D236</f>
        <v>216200</v>
      </c>
      <c r="C446" s="179">
        <f>C365</f>
        <v>216200</v>
      </c>
      <c r="D446" s="179"/>
    </row>
    <row r="447" spans="1:7" ht="12.65" customHeight="1" x14ac:dyDescent="0.3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">
      <c r="A448" s="179" t="s">
        <v>358</v>
      </c>
      <c r="B448" s="179">
        <f>D242</f>
        <v>22980357</v>
      </c>
      <c r="C448" s="179">
        <f>D367</f>
        <v>22980357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148</v>
      </c>
    </row>
    <row r="454" spans="1:7" ht="12.65" customHeight="1" x14ac:dyDescent="0.3">
      <c r="A454" s="179" t="s">
        <v>168</v>
      </c>
      <c r="B454" s="179">
        <f>C233</f>
        <v>56554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159646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2225764</v>
      </c>
      <c r="C458" s="194">
        <f>CE70</f>
        <v>2225764</v>
      </c>
      <c r="D458" s="194"/>
    </row>
    <row r="459" spans="1:7" ht="12.65" customHeight="1" x14ac:dyDescent="0.3">
      <c r="A459" s="179" t="s">
        <v>244</v>
      </c>
      <c r="B459" s="194">
        <f>C371</f>
        <v>198251</v>
      </c>
      <c r="C459" s="194">
        <f>CE72</f>
        <v>198251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1244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16152390</v>
      </c>
      <c r="C463" s="194">
        <f>CE73</f>
        <v>16152391</v>
      </c>
      <c r="D463" s="194">
        <f>E141+E147+E153</f>
        <v>16152391</v>
      </c>
    </row>
    <row r="464" spans="1:7" ht="12.65" customHeight="1" x14ac:dyDescent="0.3">
      <c r="A464" s="179" t="s">
        <v>246</v>
      </c>
      <c r="B464" s="194">
        <f>C360</f>
        <v>38735452</v>
      </c>
      <c r="C464" s="194">
        <f>CE74</f>
        <v>38735452</v>
      </c>
      <c r="D464" s="194">
        <f>E142+E148+E154</f>
        <v>38735453</v>
      </c>
    </row>
    <row r="465" spans="1:7" ht="12.65" customHeight="1" x14ac:dyDescent="0.3">
      <c r="A465" s="179" t="s">
        <v>247</v>
      </c>
      <c r="B465" s="194">
        <f>D361</f>
        <v>54887842</v>
      </c>
      <c r="C465" s="194">
        <f>CE75</f>
        <v>54887843</v>
      </c>
      <c r="D465" s="194">
        <f>D463+D464</f>
        <v>54887844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222805</v>
      </c>
      <c r="C468" s="179">
        <f>E195</f>
        <v>222805</v>
      </c>
      <c r="D468" s="179"/>
    </row>
    <row r="469" spans="1:7" ht="12.65" customHeight="1" x14ac:dyDescent="0.3">
      <c r="A469" s="179" t="s">
        <v>333</v>
      </c>
      <c r="B469" s="179">
        <f t="shared" si="14"/>
        <v>2700469</v>
      </c>
      <c r="C469" s="179">
        <f>E196</f>
        <v>2700469</v>
      </c>
      <c r="D469" s="179"/>
    </row>
    <row r="470" spans="1:7" ht="12.65" customHeight="1" x14ac:dyDescent="0.3">
      <c r="A470" s="179" t="s">
        <v>334</v>
      </c>
      <c r="B470" s="179">
        <f t="shared" si="14"/>
        <v>22002218</v>
      </c>
      <c r="C470" s="179">
        <f>E197</f>
        <v>22002218</v>
      </c>
      <c r="D470" s="179"/>
    </row>
    <row r="471" spans="1:7" ht="12.65" customHeight="1" x14ac:dyDescent="0.3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">
      <c r="A472" s="179" t="s">
        <v>377</v>
      </c>
      <c r="B472" s="179">
        <f t="shared" si="14"/>
        <v>714858</v>
      </c>
      <c r="C472" s="179">
        <f>E199</f>
        <v>714858</v>
      </c>
      <c r="D472" s="179"/>
    </row>
    <row r="473" spans="1:7" ht="12.65" customHeight="1" x14ac:dyDescent="0.3">
      <c r="A473" s="179" t="s">
        <v>495</v>
      </c>
      <c r="B473" s="179">
        <f t="shared" si="14"/>
        <v>10384203</v>
      </c>
      <c r="C473" s="179">
        <f>SUM(E200:E201)</f>
        <v>10384203</v>
      </c>
      <c r="D473" s="179"/>
    </row>
    <row r="474" spans="1:7" ht="12.65" customHeight="1" x14ac:dyDescent="0.3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 x14ac:dyDescent="0.3">
      <c r="A476" s="179" t="s">
        <v>203</v>
      </c>
      <c r="B476" s="179">
        <f>D275</f>
        <v>36024553</v>
      </c>
      <c r="C476" s="179">
        <f>E204</f>
        <v>36024553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23432559</v>
      </c>
      <c r="C478" s="179">
        <f>E217</f>
        <v>23432559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30618422</v>
      </c>
    </row>
    <row r="482" spans="1:12" ht="12.65" customHeight="1" x14ac:dyDescent="0.3">
      <c r="A482" s="180" t="s">
        <v>499</v>
      </c>
      <c r="C482" s="180">
        <f>D339</f>
        <v>30618422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150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f>'Prior Year'!E71</f>
        <v>695238</v>
      </c>
      <c r="C498" s="240">
        <f>E71</f>
        <v>807746</v>
      </c>
      <c r="D498" s="240">
        <f>'Prior Year'!E59</f>
        <v>1007</v>
      </c>
      <c r="E498" s="180">
        <f>E59</f>
        <v>953</v>
      </c>
      <c r="F498" s="263">
        <f t="shared" si="15"/>
        <v>690.40516385302885</v>
      </c>
      <c r="G498" s="263">
        <f t="shared" si="15"/>
        <v>847.58237145855196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f>'Prior Year'!J71</f>
        <v>70840</v>
      </c>
      <c r="C503" s="240">
        <f>J71</f>
        <v>56419</v>
      </c>
      <c r="D503" s="240">
        <f>'Prior Year'!J59</f>
        <v>111</v>
      </c>
      <c r="E503" s="180">
        <f>J59</f>
        <v>70</v>
      </c>
      <c r="F503" s="263">
        <f t="shared" si="15"/>
        <v>638.19819819819816</v>
      </c>
      <c r="G503" s="263">
        <f t="shared" si="15"/>
        <v>805.98571428571427</v>
      </c>
      <c r="H503" s="265">
        <f t="shared" si="16"/>
        <v>0.26290816326530608</v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f>'Prior Year'!L71</f>
        <v>3150978</v>
      </c>
      <c r="C505" s="240">
        <f>L71</f>
        <v>3542062</v>
      </c>
      <c r="D505" s="240">
        <f>'Prior Year'!L59</f>
        <v>4564</v>
      </c>
      <c r="E505" s="180">
        <f>L59</f>
        <v>4179</v>
      </c>
      <c r="F505" s="263">
        <f t="shared" si="15"/>
        <v>690.39833479404035</v>
      </c>
      <c r="G505" s="263">
        <f t="shared" si="15"/>
        <v>847.58602536491981</v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f>'Prior Year'!O71</f>
        <v>398705</v>
      </c>
      <c r="C508" s="240">
        <f>O71</f>
        <v>475403</v>
      </c>
      <c r="D508" s="240">
        <f>'Prior Year'!O59</f>
        <v>61</v>
      </c>
      <c r="E508" s="180">
        <f>O59</f>
        <v>45</v>
      </c>
      <c r="F508" s="263">
        <f t="shared" si="15"/>
        <v>6536.1475409836066</v>
      </c>
      <c r="G508" s="263">
        <f t="shared" si="15"/>
        <v>10564.511111111111</v>
      </c>
      <c r="H508" s="265">
        <f t="shared" si="16"/>
        <v>0.61632078297934001</v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f>'Prior Year'!P71</f>
        <v>1190357</v>
      </c>
      <c r="C509" s="240">
        <f>P71</f>
        <v>1097592</v>
      </c>
      <c r="D509" s="240">
        <f>'Prior Year'!P59</f>
        <v>13378</v>
      </c>
      <c r="E509" s="180">
        <f>P59</f>
        <v>16935</v>
      </c>
      <c r="F509" s="263">
        <f t="shared" si="15"/>
        <v>88.978696367169974</v>
      </c>
      <c r="G509" s="263">
        <f t="shared" si="15"/>
        <v>64.812046058458819</v>
      </c>
      <c r="H509" s="265">
        <f t="shared" si="16"/>
        <v>-0.27160040881007785</v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f>'Prior Year'!Q71</f>
        <v>6410</v>
      </c>
      <c r="C510" s="240">
        <f>Q71</f>
        <v>5208</v>
      </c>
      <c r="D510" s="240">
        <f>'Prior Year'!Q59</f>
        <v>4238</v>
      </c>
      <c r="E510" s="180">
        <f>Q59</f>
        <v>4100</v>
      </c>
      <c r="F510" s="263">
        <f t="shared" si="15"/>
        <v>1.5125058990089666</v>
      </c>
      <c r="G510" s="263">
        <f t="shared" si="15"/>
        <v>1.2702439024390244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f>'Prior Year'!R71</f>
        <v>813798</v>
      </c>
      <c r="C511" s="240">
        <f>R71</f>
        <v>799450</v>
      </c>
      <c r="D511" s="240">
        <f>'Prior Year'!R59</f>
        <v>20726</v>
      </c>
      <c r="E511" s="180">
        <f>R59</f>
        <v>24005</v>
      </c>
      <c r="F511" s="263">
        <f t="shared" si="15"/>
        <v>39.264595194441767</v>
      </c>
      <c r="G511" s="263">
        <f t="shared" si="15"/>
        <v>33.303478441991253</v>
      </c>
      <c r="H511" s="265" t="str">
        <f t="shared" si="16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f>'Prior Year'!S71</f>
        <v>60200</v>
      </c>
      <c r="C512" s="240">
        <f>S71</f>
        <v>41854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1245</v>
      </c>
      <c r="B513" s="240">
        <f>'Prior Year'!T71</f>
        <v>456780</v>
      </c>
      <c r="C513" s="240">
        <f>T71</f>
        <v>444809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f>'Prior Year'!U71</f>
        <v>1784638</v>
      </c>
      <c r="C514" s="240">
        <f>U71</f>
        <v>2616330</v>
      </c>
      <c r="D514" s="240">
        <f>'Prior Year'!U59</f>
        <v>128333</v>
      </c>
      <c r="E514" s="180">
        <f>U59</f>
        <v>249906</v>
      </c>
      <c r="F514" s="263">
        <f t="shared" si="17"/>
        <v>13.906306250146104</v>
      </c>
      <c r="G514" s="263">
        <f t="shared" si="17"/>
        <v>10.469256440421599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f>'Prior Year'!V71</f>
        <v>26879</v>
      </c>
      <c r="C515" s="240">
        <f>V71</f>
        <v>0</v>
      </c>
      <c r="D515" s="240">
        <f>'Prior Year'!V59</f>
        <v>9</v>
      </c>
      <c r="E515" s="180">
        <f>V59</f>
        <v>0</v>
      </c>
      <c r="F515" s="263">
        <f t="shared" si="17"/>
        <v>2986.5555555555557</v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f>'Prior Year'!W71</f>
        <v>324605</v>
      </c>
      <c r="C516" s="240">
        <f>W71</f>
        <v>331306</v>
      </c>
      <c r="D516" s="240">
        <f>'Prior Year'!W59</f>
        <v>327</v>
      </c>
      <c r="E516" s="180">
        <f>W59</f>
        <v>388</v>
      </c>
      <c r="F516" s="263">
        <f t="shared" si="17"/>
        <v>992.67584097859333</v>
      </c>
      <c r="G516" s="263">
        <f t="shared" si="17"/>
        <v>853.88144329896909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f>'Prior Year'!X71</f>
        <v>423671</v>
      </c>
      <c r="C517" s="240">
        <f>X71</f>
        <v>360386</v>
      </c>
      <c r="D517" s="240">
        <f>'Prior Year'!X59</f>
        <v>1345</v>
      </c>
      <c r="E517" s="180">
        <f>X59</f>
        <v>1692</v>
      </c>
      <c r="F517" s="263">
        <f t="shared" si="17"/>
        <v>314.99702602230485</v>
      </c>
      <c r="G517" s="263">
        <f t="shared" si="17"/>
        <v>212.99408983451536</v>
      </c>
      <c r="H517" s="265">
        <f t="shared" si="16"/>
        <v>-0.32382190230763219</v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f>'Prior Year'!Y71</f>
        <v>892990</v>
      </c>
      <c r="C518" s="240">
        <f>Y71</f>
        <v>1017985</v>
      </c>
      <c r="D518" s="240">
        <f>'Prior Year'!Y59</f>
        <v>2878</v>
      </c>
      <c r="E518" s="180">
        <f>Y59</f>
        <v>3239</v>
      </c>
      <c r="F518" s="263">
        <f t="shared" si="17"/>
        <v>310.28144544822794</v>
      </c>
      <c r="G518" s="263">
        <f t="shared" si="17"/>
        <v>314.28990429144795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f>'Prior Year'!AB71</f>
        <v>1500557</v>
      </c>
      <c r="C521" s="240">
        <f>AB71</f>
        <v>1510899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f>'Prior Year'!AC71</f>
        <v>0</v>
      </c>
      <c r="C522" s="240">
        <f>AC71</f>
        <v>35623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f>'Prior Year'!AE71</f>
        <v>544341</v>
      </c>
      <c r="C524" s="240">
        <f>AE71</f>
        <v>548791</v>
      </c>
      <c r="D524" s="240">
        <f>'Prior Year'!AE59</f>
        <v>3274</v>
      </c>
      <c r="E524" s="180">
        <f>AE59</f>
        <v>3486</v>
      </c>
      <c r="F524" s="263">
        <f t="shared" si="17"/>
        <v>166.26175931582162</v>
      </c>
      <c r="G524" s="263">
        <f t="shared" si="17"/>
        <v>157.4271371199082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f>'Prior Year'!AG71</f>
        <v>2686879</v>
      </c>
      <c r="C526" s="240">
        <f>AG71</f>
        <v>2816665</v>
      </c>
      <c r="D526" s="240">
        <f>'Prior Year'!AG59</f>
        <v>3198</v>
      </c>
      <c r="E526" s="180">
        <f>AG59</f>
        <v>3884</v>
      </c>
      <c r="F526" s="263">
        <f t="shared" si="17"/>
        <v>840.17479674796743</v>
      </c>
      <c r="G526" s="263">
        <f t="shared" si="17"/>
        <v>725.19696189495369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f>'Prior Year'!AJ71</f>
        <v>5294953</v>
      </c>
      <c r="C529" s="240">
        <f>AJ71</f>
        <v>5889434</v>
      </c>
      <c r="D529" s="240">
        <f>'Prior Year'!AJ59</f>
        <v>17459</v>
      </c>
      <c r="E529" s="180">
        <f>AJ59</f>
        <v>18898</v>
      </c>
      <c r="F529" s="263">
        <f t="shared" si="18"/>
        <v>303.27928289134542</v>
      </c>
      <c r="G529" s="263">
        <f t="shared" si="18"/>
        <v>311.64324267118212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f>'Prior Year'!AO71</f>
        <v>122206</v>
      </c>
      <c r="C534" s="240">
        <f>AO71</f>
        <v>184778</v>
      </c>
      <c r="D534" s="240">
        <f>'Prior Year'!AO59</f>
        <v>4370</v>
      </c>
      <c r="E534" s="180">
        <f>AO59</f>
        <v>5232</v>
      </c>
      <c r="F534" s="263">
        <f t="shared" si="18"/>
        <v>27.964759725400459</v>
      </c>
      <c r="G534" s="263">
        <f t="shared" si="18"/>
        <v>35.316896024464832</v>
      </c>
      <c r="H534" s="265">
        <f t="shared" si="16"/>
        <v>0.26290718644674826</v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f>'Prior Year'!AP71</f>
        <v>82575</v>
      </c>
      <c r="C535" s="240">
        <f>AP71</f>
        <v>9001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1247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f>'Prior Year'!AY71</f>
        <v>685242</v>
      </c>
      <c r="C544" s="240">
        <f>AY71</f>
        <v>616674</v>
      </c>
      <c r="D544" s="240">
        <f>'Prior Year'!AY59</f>
        <v>18264</v>
      </c>
      <c r="E544" s="180">
        <f>AY59</f>
        <v>16126</v>
      </c>
      <c r="F544" s="263">
        <f t="shared" ref="F544:G550" si="19">IF(B544=0,"",IF(D544=0,"",B544/D544))</f>
        <v>37.51872536136662</v>
      </c>
      <c r="G544" s="263">
        <f t="shared" si="19"/>
        <v>38.240977303733104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f>'Prior Year'!AZ71</f>
        <v>82575</v>
      </c>
      <c r="C545" s="240">
        <f>AZ71</f>
        <v>73695</v>
      </c>
      <c r="D545" s="240">
        <f>'Prior Year'!AZ59</f>
        <v>0</v>
      </c>
      <c r="E545" s="180">
        <f>AZ59</f>
        <v>16126</v>
      </c>
      <c r="F545" s="263" t="str">
        <f t="shared" si="19"/>
        <v/>
      </c>
      <c r="G545" s="263">
        <f t="shared" si="19"/>
        <v>4.5699491504402827</v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f>'Prior Year'!BA71</f>
        <v>104349</v>
      </c>
      <c r="C546" s="240">
        <f>BA71</f>
        <v>117070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f>'Prior Year'!BD71</f>
        <v>191309</v>
      </c>
      <c r="C549" s="240">
        <f>BD71</f>
        <v>186538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f>'Prior Year'!BE71</f>
        <v>709396</v>
      </c>
      <c r="C550" s="240">
        <f>BE71</f>
        <v>670537</v>
      </c>
      <c r="D550" s="240">
        <f>'Prior Year'!BE59</f>
        <v>91548</v>
      </c>
      <c r="E550" s="180">
        <f>BE59</f>
        <v>92859</v>
      </c>
      <c r="F550" s="263">
        <f t="shared" si="19"/>
        <v>7.7488967536155897</v>
      </c>
      <c r="G550" s="263">
        <f t="shared" si="19"/>
        <v>7.2210232718422551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f>'Prior Year'!BF71</f>
        <v>610319</v>
      </c>
      <c r="C551" s="240">
        <f>BF71</f>
        <v>629918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f>'Prior Year'!BH71</f>
        <v>2136141</v>
      </c>
      <c r="C553" s="240">
        <f>BH71</f>
        <v>2673669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f>'Prior Year'!BJ71</f>
        <v>446534</v>
      </c>
      <c r="C555" s="240">
        <f>BJ71</f>
        <v>479923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f>'Prior Year'!BK71</f>
        <v>1126632</v>
      </c>
      <c r="C556" s="240">
        <f>BK71</f>
        <v>1057827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f>'Prior Year'!BL71</f>
        <v>857802</v>
      </c>
      <c r="C557" s="240">
        <f>BL71</f>
        <v>890772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f>'Prior Year'!BN71</f>
        <v>4254529</v>
      </c>
      <c r="C559" s="240">
        <f>BN71</f>
        <v>3241656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f>'Prior Year'!BR71</f>
        <v>411758</v>
      </c>
      <c r="C563" s="240">
        <f>BR71</f>
        <v>444159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1248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f>'Prior Year'!BV71</f>
        <v>685750</v>
      </c>
      <c r="C567" s="240">
        <f>BV71</f>
        <v>656678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f>'Prior Year'!BX71</f>
        <v>138094</v>
      </c>
      <c r="C569" s="240">
        <f>BX71</f>
        <v>386123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f>'Prior Year'!BY71</f>
        <v>43</v>
      </c>
      <c r="C570" s="240">
        <f>BY71</f>
        <v>4830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f>'Prior Year'!CC71</f>
        <v>0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f>'Prior Year'!CD71</f>
        <v>1798373</v>
      </c>
      <c r="C575" s="240">
        <f>CD71</f>
        <v>96213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86723</v>
      </c>
      <c r="E612" s="180">
        <f>SUM(C624:D647)+SUM(C668:D713)</f>
        <v>30974937.072771922</v>
      </c>
      <c r="F612" s="180">
        <f>CE64-(AX64+BD64+BE64+BG64+BJ64+BN64+BP64+BQ64+CB64+CC64+CD64)</f>
        <v>3061907</v>
      </c>
      <c r="G612" s="180">
        <f>CE77-(AX77+AY77+BD77+BE77+BG77+BJ77+BN77+BP77+BQ77+CB77+CC77+CD77)</f>
        <v>16126</v>
      </c>
      <c r="H612" s="197">
        <f>CE60-(AX60+AY60+AZ60+BD60+BE60+BG60+BJ60+BN60+BO60+BP60+BQ60+BR60+CB60+CC60+CD60)</f>
        <v>188.07</v>
      </c>
      <c r="I612" s="180">
        <f>CE78-(AX78+AY78+AZ78+BD78+BE78+BF78+BG78+BJ78+BN78+BO78+BP78+BQ78+BR78+CB78+CC78+CD78)</f>
        <v>20154</v>
      </c>
      <c r="J612" s="180">
        <f>CE79-(AX79+AY79+AZ79+BA79+BD79+BE79+BF79+BG79+BJ79+BN79+BO79+BP79+BQ79+BR79+CB79+CC79+CD79)</f>
        <v>122658</v>
      </c>
      <c r="K612" s="180">
        <f>CE75-(AW75+AX75+AY75+AZ75+BA75+BB75+BC75+BD75+BE75+BF75+BG75+BH75+BI75+BJ75+BK75+BL75+BM75+BN75+BO75+BP75+BQ75+BR75+BS75+BT75+BU75+BV75+BW75+BX75+CB75+CC75+CD75)</f>
        <v>54887843</v>
      </c>
      <c r="L612" s="197">
        <f>CE80-(AW80+AX80+AY80+AZ80+BA80+BB80+BC80+BD80+BE80+BF80+BG80+BH80+BI80+BJ80+BK80+BL80+BM80+BN80+BO80+BP80+BQ80+BR80+BS80+BT80+BU80+BV80+BW80+BX80+BY80+BZ80+CA80+CB80+CC80+CD80)</f>
        <v>45.760000000000005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670537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2">
        <f>CD69-CD70</f>
        <v>96213</v>
      </c>
      <c r="D615" s="266">
        <f>SUM(C614:C615)</f>
        <v>766750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479923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3241656</v>
      </c>
      <c r="D619" s="180">
        <f>(D615/D612)*BN76</f>
        <v>121506.92722807098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3843085.9272280708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186538</v>
      </c>
      <c r="D624" s="180">
        <f>(D615/D612)*BD76</f>
        <v>6418.8335274379351</v>
      </c>
      <c r="E624" s="180">
        <f>(E623/E612)*SUM(C624:D624)</f>
        <v>23940.313090858061</v>
      </c>
      <c r="F624" s="180">
        <f>SUM(C624:E624)</f>
        <v>216897.14661829598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616674</v>
      </c>
      <c r="D625" s="180">
        <f>(D615/D612)*AY76</f>
        <v>20069.906483862414</v>
      </c>
      <c r="E625" s="180">
        <f>(E623/E612)*SUM(C625:D625)</f>
        <v>79001.34035808625</v>
      </c>
      <c r="F625" s="180">
        <f>(F624/F612)*AY64</f>
        <v>12019.456223442648</v>
      </c>
      <c r="G625" s="180">
        <f>SUM(C625:F625)</f>
        <v>727764.7030653914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444159</v>
      </c>
      <c r="D626" s="180">
        <f>(D615/D612)*BR76</f>
        <v>3536.5473980374295</v>
      </c>
      <c r="E626" s="180">
        <f>(E623/E612)*SUM(C626:D626)</f>
        <v>55545.954906893909</v>
      </c>
      <c r="F626" s="180">
        <f>(F624/F612)*BR64</f>
        <v>280.01974605437857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73695</v>
      </c>
      <c r="D628" s="180">
        <f>(D615/D612)*AZ76</f>
        <v>8752.954810142639</v>
      </c>
      <c r="E628" s="180">
        <f>(E623/E612)*SUM(C628:D628)</f>
        <v>10229.385587295401</v>
      </c>
      <c r="F628" s="180">
        <f>(F624/F612)*AZ64</f>
        <v>1795.6540710175668</v>
      </c>
      <c r="G628" s="180">
        <f>(G625/G612)*AZ77</f>
        <v>0</v>
      </c>
      <c r="H628" s="180">
        <f>SUM(C626:G628)</f>
        <v>597994.51651944127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629918</v>
      </c>
      <c r="D629" s="180">
        <f>(D615/D612)*BF76</f>
        <v>0</v>
      </c>
      <c r="E629" s="180">
        <f>(E623/E612)*SUM(C629:D629)</f>
        <v>78154.444524623337</v>
      </c>
      <c r="F629" s="180">
        <f>(F624/F612)*BF64</f>
        <v>9088.3514796434902</v>
      </c>
      <c r="G629" s="180">
        <f>(G625/G612)*BF77</f>
        <v>0</v>
      </c>
      <c r="H629" s="180">
        <f>(H628/H612)*BF60</f>
        <v>31128.65590857303</v>
      </c>
      <c r="I629" s="180">
        <f>SUM(C629:H629)</f>
        <v>748289.4519128399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117070</v>
      </c>
      <c r="D630" s="180">
        <f>(D615/D612)*BA76</f>
        <v>24755.83178626201</v>
      </c>
      <c r="E630" s="180">
        <f>(E623/E612)*SUM(C630:D630)</f>
        <v>17596.447636832057</v>
      </c>
      <c r="F630" s="180">
        <f>(F624/F612)*BA64</f>
        <v>769.93033641918555</v>
      </c>
      <c r="G630" s="180">
        <f>(G625/G612)*BA77</f>
        <v>0</v>
      </c>
      <c r="H630" s="180">
        <f>(H628/H612)*BA60</f>
        <v>3815.5655863419443</v>
      </c>
      <c r="I630" s="180">
        <f>(I629/I612)*BA78</f>
        <v>5012.3586388921995</v>
      </c>
      <c r="J630" s="180">
        <f>SUM(C630:I630)</f>
        <v>169020.1339847474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1057827</v>
      </c>
      <c r="D635" s="180">
        <f>(D615/D612)*BK76</f>
        <v>8390.4587018438015</v>
      </c>
      <c r="E635" s="180">
        <f>(E623/E612)*SUM(C635:D635)</f>
        <v>132286.47733085597</v>
      </c>
      <c r="F635" s="180">
        <f>(F624/F612)*BK64</f>
        <v>227.45848838366038</v>
      </c>
      <c r="G635" s="180">
        <f>(G625/G612)*BK77</f>
        <v>0</v>
      </c>
      <c r="H635" s="180">
        <f>(H628/H612)*BK60</f>
        <v>43370.26216475344</v>
      </c>
      <c r="I635" s="180">
        <f>(I629/I612)*BK78</f>
        <v>57289.402813412329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2673669</v>
      </c>
      <c r="D636" s="180">
        <f>(D615/D612)*BH76</f>
        <v>0</v>
      </c>
      <c r="E636" s="180">
        <f>(E623/E612)*SUM(C636:D636)</f>
        <v>331724.3125894246</v>
      </c>
      <c r="F636" s="180">
        <f>(F624/F612)*BH64</f>
        <v>6332.4273156552281</v>
      </c>
      <c r="G636" s="180">
        <f>(G625/G612)*BH77</f>
        <v>0</v>
      </c>
      <c r="H636" s="180">
        <f>(H628/H612)*BH60</f>
        <v>29761.411573467165</v>
      </c>
      <c r="I636" s="180">
        <f>(I629/I612)*BH78</f>
        <v>39282.040295910723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890772</v>
      </c>
      <c r="D637" s="180">
        <f>(D615/D612)*BL76</f>
        <v>79059.517083126746</v>
      </c>
      <c r="E637" s="180">
        <f>(E623/E612)*SUM(C637:D637)</f>
        <v>120327.79425275118</v>
      </c>
      <c r="F637" s="180">
        <f>(F624/F612)*BL64</f>
        <v>522.42489935518381</v>
      </c>
      <c r="G637" s="180">
        <f>(G625/G612)*BL77</f>
        <v>0</v>
      </c>
      <c r="H637" s="180">
        <f>(H628/H612)*BL60</f>
        <v>45850.379795875699</v>
      </c>
      <c r="I637" s="180">
        <f>(I629/I612)*BL78</f>
        <v>60519.589491809522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656678</v>
      </c>
      <c r="D642" s="180">
        <f>(D615/D612)*BV76</f>
        <v>30599.97636151886</v>
      </c>
      <c r="E642" s="180">
        <f>(E623/E612)*SUM(C642:D642)</f>
        <v>85271.143984680093</v>
      </c>
      <c r="F642" s="180">
        <f>(F624/F612)*BV64</f>
        <v>175.60560345783063</v>
      </c>
      <c r="G642" s="180">
        <f>(G625/G612)*BV77</f>
        <v>0</v>
      </c>
      <c r="H642" s="180">
        <f>(H628/H612)*BV60</f>
        <v>30270.153651646091</v>
      </c>
      <c r="I642" s="180">
        <f>(I629/I612)*BV78</f>
        <v>39950.35478109635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386123</v>
      </c>
      <c r="D644" s="180">
        <f>(D615/D612)*BX76</f>
        <v>0</v>
      </c>
      <c r="E644" s="180">
        <f>(E623/E612)*SUM(C644:D644)</f>
        <v>47906.598292446215</v>
      </c>
      <c r="F644" s="180">
        <f>(F624/F612)*BX64</f>
        <v>51.852884925829777</v>
      </c>
      <c r="G644" s="180">
        <f>(G625/G612)*BX77</f>
        <v>0</v>
      </c>
      <c r="H644" s="180">
        <f>(H628/H612)*BX60</f>
        <v>8489.6334296108271</v>
      </c>
      <c r="I644" s="180">
        <f>(I629/I612)*BX78</f>
        <v>11175.70333560409</v>
      </c>
      <c r="J644" s="180">
        <f>(J630/J612)*BX79</f>
        <v>0</v>
      </c>
      <c r="K644" s="180">
        <f>SUM(C631:J644)</f>
        <v>6873903.9791216115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4830</v>
      </c>
      <c r="D645" s="180">
        <f>(D615/D612)*BY76</f>
        <v>0</v>
      </c>
      <c r="E645" s="180">
        <f>(E623/E612)*SUM(C645:D645)</f>
        <v>599.26207387934733</v>
      </c>
      <c r="F645" s="180">
        <f>(F624/F612)*BY64</f>
        <v>10.129730251903904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5439.3918041312518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12226282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807746</v>
      </c>
      <c r="D670" s="180">
        <f>(D615/D612)*E76</f>
        <v>28973.164558421642</v>
      </c>
      <c r="E670" s="180">
        <f>(E623/E612)*SUM(C670:D670)</f>
        <v>103812.43515690987</v>
      </c>
      <c r="F670" s="180">
        <f>(F624/F612)*E64</f>
        <v>2095.579091203309</v>
      </c>
      <c r="G670" s="180">
        <f>(G625/G612)*E77</f>
        <v>129658.19123817868</v>
      </c>
      <c r="H670" s="180">
        <f>(H628/H612)*E60</f>
        <v>16534.117540815096</v>
      </c>
      <c r="I670" s="180">
        <f>(I629/I612)*E78</f>
        <v>22091.50659363599</v>
      </c>
      <c r="J670" s="180">
        <f>(J630/J612)*E79</f>
        <v>25015.828664735316</v>
      </c>
      <c r="K670" s="180">
        <f>(K644/K612)*E75</f>
        <v>301465.28388251277</v>
      </c>
      <c r="L670" s="180">
        <f>(L647/L612)*E80</f>
        <v>586.01839148529427</v>
      </c>
      <c r="M670" s="180">
        <f t="shared" si="20"/>
        <v>630232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56419</v>
      </c>
      <c r="D675" s="180">
        <f>(D615/D612)*J76</f>
        <v>0</v>
      </c>
      <c r="E675" s="180">
        <f>(E623/E612)*SUM(C675:D675)</f>
        <v>6999.9517486954237</v>
      </c>
      <c r="F675" s="180">
        <f>(F624/F612)*J64</f>
        <v>153.92939746424605</v>
      </c>
      <c r="G675" s="180">
        <f>(G625/G612)*J77</f>
        <v>0</v>
      </c>
      <c r="H675" s="180">
        <f>(H628/H612)*J60</f>
        <v>1208.2624356749491</v>
      </c>
      <c r="I675" s="180">
        <f>(I629/I612)*J78</f>
        <v>0</v>
      </c>
      <c r="J675" s="180">
        <f>(J630/J612)*J79</f>
        <v>1836.8458527097155</v>
      </c>
      <c r="K675" s="180">
        <f>(K644/K612)*J75</f>
        <v>20331.099432756717</v>
      </c>
      <c r="L675" s="180">
        <f>(L647/L612)*J80</f>
        <v>42.792418039494109</v>
      </c>
      <c r="M675" s="180">
        <f t="shared" si="20"/>
        <v>30573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3542062</v>
      </c>
      <c r="D677" s="180">
        <f>(D615/D612)*L76</f>
        <v>127059.30664298976</v>
      </c>
      <c r="E677" s="180">
        <f>(E623/E612)*SUM(C677:D677)</f>
        <v>455230.89928235585</v>
      </c>
      <c r="F677" s="180">
        <f>(F624/F612)*L64</f>
        <v>9189.4362703390616</v>
      </c>
      <c r="G677" s="180">
        <f>(G625/G612)*L77</f>
        <v>568456.17014831142</v>
      </c>
      <c r="H677" s="180">
        <f>(H628/H612)*L60</f>
        <v>72432.153380724587</v>
      </c>
      <c r="I677" s="180">
        <f>(I629/I612)*L78</f>
        <v>96905.600351915855</v>
      </c>
      <c r="J677" s="180">
        <f>(J630/J612)*L79</f>
        <v>109696.76503875644</v>
      </c>
      <c r="K677" s="180">
        <f>(K644/K612)*L75</f>
        <v>1024526.9597462948</v>
      </c>
      <c r="L677" s="180">
        <f>(L647/L612)*L80</f>
        <v>2567.5450823696469</v>
      </c>
      <c r="M677" s="180">
        <f t="shared" si="20"/>
        <v>2466065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475403</v>
      </c>
      <c r="D680" s="180">
        <f>(D615/D612)*O76</f>
        <v>557.0062151908952</v>
      </c>
      <c r="E680" s="180">
        <f>(E623/E612)*SUM(C680:D680)</f>
        <v>59052.749566903178</v>
      </c>
      <c r="F680" s="180">
        <f>(F624/F612)*O64</f>
        <v>1062.7716291560439</v>
      </c>
      <c r="G680" s="180">
        <f>(G625/G612)*O77</f>
        <v>0</v>
      </c>
      <c r="H680" s="180">
        <f>(H628/H612)*O60</f>
        <v>10429.212602667982</v>
      </c>
      <c r="I680" s="180">
        <f>(I629/I612)*O78</f>
        <v>13774.704111325971</v>
      </c>
      <c r="J680" s="180">
        <f>(J630/J612)*O79</f>
        <v>5086.1200617791146</v>
      </c>
      <c r="K680" s="180">
        <f>(K644/K612)*O75</f>
        <v>4570.2174507037007</v>
      </c>
      <c r="L680" s="180">
        <f>(L647/L612)*O80</f>
        <v>389.88647547094632</v>
      </c>
      <c r="M680" s="180">
        <f t="shared" si="20"/>
        <v>94923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1097592</v>
      </c>
      <c r="D681" s="180">
        <f>(D615/D612)*P76</f>
        <v>47142.176815838939</v>
      </c>
      <c r="E681" s="180">
        <f>(E623/E612)*SUM(C681:D681)</f>
        <v>142028.11114683794</v>
      </c>
      <c r="F681" s="180">
        <f>(F624/F612)*P64</f>
        <v>13518.44378890096</v>
      </c>
      <c r="G681" s="180">
        <f>(G625/G612)*P77</f>
        <v>0</v>
      </c>
      <c r="H681" s="180">
        <f>(H628/H612)*P60</f>
        <v>27726.443260751465</v>
      </c>
      <c r="I681" s="180">
        <f>(I629/I612)*P78</f>
        <v>36608.782355168216</v>
      </c>
      <c r="J681" s="180">
        <f>(J630/J612)*P79</f>
        <v>11740.380093838543</v>
      </c>
      <c r="K681" s="180">
        <f>(K644/K612)*P75</f>
        <v>574932.17808525066</v>
      </c>
      <c r="L681" s="180">
        <f>(L647/L612)*P80</f>
        <v>733.41449806577407</v>
      </c>
      <c r="M681" s="180">
        <f t="shared" si="20"/>
        <v>854430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5208</v>
      </c>
      <c r="D682" s="180">
        <f>(D615/D612)*Q76</f>
        <v>0</v>
      </c>
      <c r="E682" s="180">
        <f>(E623/E612)*SUM(C682:D682)</f>
        <v>646.16084487860064</v>
      </c>
      <c r="F682" s="180">
        <f>(F624/F612)*Q64</f>
        <v>610.26311972134363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1256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799450</v>
      </c>
      <c r="D683" s="180">
        <f>(D615/D612)*R76</f>
        <v>1768.2736990187148</v>
      </c>
      <c r="E683" s="180">
        <f>(E623/E612)*SUM(C683:D683)</f>
        <v>99407.810419648973</v>
      </c>
      <c r="F683" s="180">
        <f>(F624/F612)*R64</f>
        <v>1175.1195464953416</v>
      </c>
      <c r="G683" s="180">
        <f>(G625/G612)*R77</f>
        <v>0</v>
      </c>
      <c r="H683" s="180">
        <f>(H628/H612)*R60</f>
        <v>6995.2035749602328</v>
      </c>
      <c r="I683" s="180">
        <f>(I629/I612)*R78</f>
        <v>9245.0170450678343</v>
      </c>
      <c r="J683" s="180">
        <f>(J630/J612)*R79</f>
        <v>0</v>
      </c>
      <c r="K683" s="180">
        <f>(K644/K612)*R75</f>
        <v>261463.20109906053</v>
      </c>
      <c r="L683" s="180">
        <f>(L647/L612)*R80</f>
        <v>0</v>
      </c>
      <c r="M683" s="180">
        <f t="shared" si="20"/>
        <v>380055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41854</v>
      </c>
      <c r="D684" s="180">
        <f>(D615/D612)*S76</f>
        <v>0</v>
      </c>
      <c r="E684" s="180">
        <f>(E623/E612)*SUM(C684:D684)</f>
        <v>5192.8602153511811</v>
      </c>
      <c r="F684" s="180">
        <f>(F624/F612)*S64</f>
        <v>-1025.9362464218477</v>
      </c>
      <c r="G684" s="180">
        <f>(G625/G612)*S77</f>
        <v>0</v>
      </c>
      <c r="H684" s="180">
        <f>(H628/H612)*S60</f>
        <v>3147.8416087321043</v>
      </c>
      <c r="I684" s="180">
        <f>(I629/I612)*S78</f>
        <v>4158.4012411550102</v>
      </c>
      <c r="J684" s="180">
        <f>(J630/J612)*S79</f>
        <v>0</v>
      </c>
      <c r="K684" s="180">
        <f>(K644/K612)*S75</f>
        <v>70115.574058736762</v>
      </c>
      <c r="L684" s="180">
        <f>(L647/L612)*S80</f>
        <v>0</v>
      </c>
      <c r="M684" s="180">
        <f t="shared" si="20"/>
        <v>81589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444809</v>
      </c>
      <c r="D685" s="180">
        <f>(D615/D612)*T76</f>
        <v>13014.494424777742</v>
      </c>
      <c r="E685" s="180">
        <f>(E623/E612)*SUM(C685:D685)</f>
        <v>56802.53762726338</v>
      </c>
      <c r="F685" s="180">
        <f>(F624/F612)*T64</f>
        <v>12288.496191951257</v>
      </c>
      <c r="G685" s="180">
        <f>(G625/G612)*T77</f>
        <v>0</v>
      </c>
      <c r="H685" s="180">
        <f>(H628/H612)*T60</f>
        <v>6359.2759772365744</v>
      </c>
      <c r="I685" s="180">
        <f>(I629/I612)*T78</f>
        <v>8391.059647330645</v>
      </c>
      <c r="J685" s="180">
        <f>(J630/J612)*T79</f>
        <v>0</v>
      </c>
      <c r="K685" s="180">
        <f>(K644/K612)*T75</f>
        <v>259376.52795178231</v>
      </c>
      <c r="L685" s="180">
        <f>(L647/L612)*T80</f>
        <v>225.84887298621891</v>
      </c>
      <c r="M685" s="180">
        <f t="shared" si="20"/>
        <v>356458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2616330</v>
      </c>
      <c r="D686" s="180">
        <f>(D615/D612)*U76</f>
        <v>21785.131971910567</v>
      </c>
      <c r="E686" s="180">
        <f>(E623/E612)*SUM(C686:D686)</f>
        <v>327313.11493125779</v>
      </c>
      <c r="F686" s="180">
        <f>(F624/F612)*U64</f>
        <v>76107.284361710117</v>
      </c>
      <c r="G686" s="180">
        <f>(G625/G612)*U77</f>
        <v>0</v>
      </c>
      <c r="H686" s="180">
        <f>(H628/H612)*U60</f>
        <v>44165.171661908011</v>
      </c>
      <c r="I686" s="180">
        <f>(I629/I612)*U78</f>
        <v>58291.874541190766</v>
      </c>
      <c r="J686" s="180">
        <f>(J630/J612)*U79</f>
        <v>0</v>
      </c>
      <c r="K686" s="180">
        <f>(K644/K612)*U75</f>
        <v>971981.54428458691</v>
      </c>
      <c r="L686" s="180">
        <f>(L647/L612)*U80</f>
        <v>0</v>
      </c>
      <c r="M686" s="180">
        <f t="shared" si="20"/>
        <v>1499644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331306</v>
      </c>
      <c r="D688" s="180">
        <f>(D615/D612)*W76</f>
        <v>1777.1150675138085</v>
      </c>
      <c r="E688" s="180">
        <f>(E623/E612)*SUM(C688:D688)</f>
        <v>41325.896130341949</v>
      </c>
      <c r="F688" s="180">
        <f>(F624/F612)*W64</f>
        <v>0</v>
      </c>
      <c r="G688" s="180">
        <f>(G625/G612)*W77</f>
        <v>0</v>
      </c>
      <c r="H688" s="180">
        <f>(H628/H612)*W60</f>
        <v>2321.1357316913495</v>
      </c>
      <c r="I688" s="180">
        <f>(I629/I612)*W78</f>
        <v>3081.6723483559449</v>
      </c>
      <c r="J688" s="180">
        <f>(J630/J612)*W79</f>
        <v>0</v>
      </c>
      <c r="K688" s="180">
        <f>(K644/K612)*W75</f>
        <v>46364.79529819348</v>
      </c>
      <c r="L688" s="180">
        <f>(L647/L612)*W80</f>
        <v>0</v>
      </c>
      <c r="M688" s="180">
        <f t="shared" si="20"/>
        <v>94871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360386</v>
      </c>
      <c r="D689" s="180">
        <f>(D615/D612)*X76</f>
        <v>7736.1974332068776</v>
      </c>
      <c r="E689" s="180">
        <f>(E623/E612)*SUM(C689:D689)</f>
        <v>45673.223907835636</v>
      </c>
      <c r="F689" s="180">
        <f>(F624/F612)*X64</f>
        <v>727.35713445139356</v>
      </c>
      <c r="G689" s="180">
        <f>(G625/G612)*X77</f>
        <v>0</v>
      </c>
      <c r="H689" s="180">
        <f>(H628/H612)*X60</f>
        <v>10174.84156357852</v>
      </c>
      <c r="I689" s="180">
        <f>(I629/I612)*X78</f>
        <v>13403.418286222844</v>
      </c>
      <c r="J689" s="180">
        <f>(J630/J612)*X79</f>
        <v>0</v>
      </c>
      <c r="K689" s="180">
        <f>(K644/K612)*X75</f>
        <v>202188.50894651716</v>
      </c>
      <c r="L689" s="180">
        <f>(L647/L612)*X80</f>
        <v>0</v>
      </c>
      <c r="M689" s="180">
        <f t="shared" si="20"/>
        <v>279904</v>
      </c>
      <c r="N689" s="198" t="s">
        <v>699</v>
      </c>
    </row>
    <row r="690" spans="1:14" ht="12.65" customHeight="1" x14ac:dyDescent="0.3">
      <c r="A690" s="196">
        <v>7140</v>
      </c>
      <c r="B690" s="198" t="s">
        <v>1249</v>
      </c>
      <c r="C690" s="180">
        <f>Y71</f>
        <v>1017985</v>
      </c>
      <c r="D690" s="180">
        <f>(D615/D612)*Y76</f>
        <v>22280.248607635807</v>
      </c>
      <c r="E690" s="180">
        <f>(E623/E612)*SUM(C690:D690)</f>
        <v>129066.56527230366</v>
      </c>
      <c r="F690" s="180">
        <f>(F624/F612)*Y64</f>
        <v>3847.5265638612627</v>
      </c>
      <c r="G690" s="180">
        <f>(G625/G612)*Y77</f>
        <v>0</v>
      </c>
      <c r="H690" s="180">
        <f>(H628/H612)*Y60</f>
        <v>29284.465875174428</v>
      </c>
      <c r="I690" s="180">
        <f>(I629/I612)*Y78</f>
        <v>38650.854393235408</v>
      </c>
      <c r="J690" s="180">
        <f>(J630/J612)*Y79</f>
        <v>0</v>
      </c>
      <c r="K690" s="180">
        <f>(K644/K612)*Y75</f>
        <v>582307.92019357823</v>
      </c>
      <c r="L690" s="180">
        <f>(L647/L612)*Y80</f>
        <v>0</v>
      </c>
      <c r="M690" s="180">
        <f t="shared" si="20"/>
        <v>805438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1510899</v>
      </c>
      <c r="D693" s="180">
        <f>(D615/D612)*AB76</f>
        <v>14747.402649816082</v>
      </c>
      <c r="E693" s="180">
        <f>(E623/E612)*SUM(C693:D693)</f>
        <v>189288.20440134464</v>
      </c>
      <c r="F693" s="180">
        <f>(F624/F612)*AB64</f>
        <v>47719.742471229518</v>
      </c>
      <c r="G693" s="180">
        <f>(G625/G612)*AB77</f>
        <v>0</v>
      </c>
      <c r="H693" s="180">
        <f>(H628/H612)*AB60</f>
        <v>4356.1040444070541</v>
      </c>
      <c r="I693" s="180">
        <f>(I629/I612)*AB78</f>
        <v>5754.9302890984518</v>
      </c>
      <c r="J693" s="180">
        <f>(J630/J612)*AB79</f>
        <v>0</v>
      </c>
      <c r="K693" s="180">
        <f>(K644/K612)*AB75</f>
        <v>369959.81021478394</v>
      </c>
      <c r="L693" s="180">
        <f>(L647/L612)*AB80</f>
        <v>0</v>
      </c>
      <c r="M693" s="180">
        <f t="shared" si="20"/>
        <v>631826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35623</v>
      </c>
      <c r="D694" s="180">
        <f>(D615/D612)*AC76</f>
        <v>0</v>
      </c>
      <c r="E694" s="180">
        <f>(E623/E612)*SUM(C694:D694)</f>
        <v>4419.774918799998</v>
      </c>
      <c r="F694" s="180">
        <f>(F624/F612)*AC64</f>
        <v>1256.9365985299501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22165.798845049736</v>
      </c>
      <c r="L694" s="180">
        <f>(L647/L612)*AC80</f>
        <v>0</v>
      </c>
      <c r="M694" s="180">
        <f t="shared" si="20"/>
        <v>27843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548791</v>
      </c>
      <c r="D696" s="180">
        <f>(D615/D612)*AE76</f>
        <v>20918.677859391395</v>
      </c>
      <c r="E696" s="180">
        <f>(E623/E612)*SUM(C696:D696)</f>
        <v>70684.348460280293</v>
      </c>
      <c r="F696" s="180">
        <f>(F624/F612)*AE64</f>
        <v>709.64781582918397</v>
      </c>
      <c r="G696" s="180">
        <f>(G625/G612)*AE77</f>
        <v>0</v>
      </c>
      <c r="H696" s="180">
        <f>(H628/H612)*AE60</f>
        <v>15039.6876861645</v>
      </c>
      <c r="I696" s="180">
        <f>(I629/I612)*AE78</f>
        <v>19863.791643017237</v>
      </c>
      <c r="J696" s="180">
        <f>(J630/J612)*AE79</f>
        <v>0</v>
      </c>
      <c r="K696" s="180">
        <f>(K644/K612)*AE75</f>
        <v>103495.95740699575</v>
      </c>
      <c r="L696" s="180">
        <f>(L647/L612)*AE80</f>
        <v>0</v>
      </c>
      <c r="M696" s="180">
        <f t="shared" si="20"/>
        <v>230712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2816665</v>
      </c>
      <c r="D698" s="180">
        <f>(D615/D612)*AG76</f>
        <v>43464.167521880008</v>
      </c>
      <c r="E698" s="180">
        <f>(E623/E612)*SUM(C698:D698)</f>
        <v>354858.57898384536</v>
      </c>
      <c r="F698" s="180">
        <f>(F624/F612)*AG64</f>
        <v>5099.8587395494378</v>
      </c>
      <c r="G698" s="180">
        <f>(G625/G612)*AG77</f>
        <v>0</v>
      </c>
      <c r="H698" s="180">
        <f>(H628/H612)*AG60</f>
        <v>35961.70565127283</v>
      </c>
      <c r="I698" s="180">
        <f>(I629/I612)*AG78</f>
        <v>47487.457030689802</v>
      </c>
      <c r="J698" s="180">
        <f>(J630/J612)*AG79</f>
        <v>9921.4479666241205</v>
      </c>
      <c r="K698" s="180">
        <f>(K644/K612)*AG75</f>
        <v>1119103.6480649963</v>
      </c>
      <c r="L698" s="180">
        <f>(L647/L612)*AG80</f>
        <v>759.5654202010204</v>
      </c>
      <c r="M698" s="180">
        <f t="shared" si="20"/>
        <v>1616656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5889434</v>
      </c>
      <c r="D701" s="180">
        <f>(D615/D612)*AJ76</f>
        <v>105804.6567807848</v>
      </c>
      <c r="E701" s="180">
        <f>(E623/E612)*SUM(C701:D701)</f>
        <v>743834.19272548356</v>
      </c>
      <c r="F701" s="180">
        <f>(F624/F612)*AJ64</f>
        <v>10440.068351439506</v>
      </c>
      <c r="G701" s="180">
        <f>(G625/G612)*AJ77</f>
        <v>0</v>
      </c>
      <c r="H701" s="180">
        <f>(H628/H612)*AJ60</f>
        <v>115389.06260695764</v>
      </c>
      <c r="I701" s="180">
        <f>(I629/I612)*AJ78</f>
        <v>152301.44545730224</v>
      </c>
      <c r="J701" s="180">
        <f>(J630/J612)*AJ79</f>
        <v>0</v>
      </c>
      <c r="K701" s="180">
        <f>(K644/K612)*AJ75</f>
        <v>654438.65795492288</v>
      </c>
      <c r="L701" s="180">
        <f>(L647/L612)*AJ80</f>
        <v>0</v>
      </c>
      <c r="M701" s="180">
        <f t="shared" si="20"/>
        <v>1782208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184778</v>
      </c>
      <c r="D706" s="180">
        <f>(D615/D612)*AO76</f>
        <v>6631.0263713201803</v>
      </c>
      <c r="E706" s="180">
        <f>(E623/E612)*SUM(C706:D706)</f>
        <v>23748.275383541204</v>
      </c>
      <c r="F706" s="180">
        <f>(F624/F612)*AO64</f>
        <v>479.35583646597007</v>
      </c>
      <c r="G706" s="180">
        <f>(G625/G612)*AO77</f>
        <v>29650.341678901284</v>
      </c>
      <c r="H706" s="180">
        <f>(H628/H612)*AO60</f>
        <v>3783.7692064557614</v>
      </c>
      <c r="I706" s="180">
        <f>(I629/I612)*AO78</f>
        <v>5049.4872214025127</v>
      </c>
      <c r="J706" s="180">
        <f>(J630/J612)*AO79</f>
        <v>5722.7463063041623</v>
      </c>
      <c r="K706" s="180">
        <f>(K644/K612)*AO75</f>
        <v>285116.29620488791</v>
      </c>
      <c r="L706" s="180">
        <f>(L647/L612)*AO80</f>
        <v>134.32064551285652</v>
      </c>
      <c r="M706" s="180">
        <f t="shared" si="20"/>
        <v>360316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9001</v>
      </c>
      <c r="D707" s="180">
        <f>(D615/D612)*AP76</f>
        <v>0</v>
      </c>
      <c r="E707" s="180">
        <f>(E623/E612)*SUM(C707:D707)</f>
        <v>1116.7614755668749</v>
      </c>
      <c r="F707" s="180">
        <f>(F624/F612)*AP64</f>
        <v>167.95517781303604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1285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5" customHeight="1" x14ac:dyDescent="0.3">
      <c r="C715" s="180">
        <f>SUM(C614:C647)+SUM(C668:C713)</f>
        <v>34818023</v>
      </c>
      <c r="D715" s="180">
        <f>SUM(D616:D647)+SUM(D668:D713)</f>
        <v>766750</v>
      </c>
      <c r="E715" s="180">
        <f>SUM(E624:E647)+SUM(E668:E713)</f>
        <v>3843085.9272280717</v>
      </c>
      <c r="F715" s="180">
        <f>SUM(F625:F648)+SUM(F668:F713)</f>
        <v>216897.14661829604</v>
      </c>
      <c r="G715" s="180">
        <f>SUM(G626:G647)+SUM(G668:G713)</f>
        <v>727764.7030653914</v>
      </c>
      <c r="H715" s="180">
        <f>SUM(H629:H647)+SUM(H668:H713)</f>
        <v>597994.51651944115</v>
      </c>
      <c r="I715" s="180">
        <f>SUM(I630:I647)+SUM(I668:I713)</f>
        <v>748289.4519128399</v>
      </c>
      <c r="J715" s="180">
        <f>SUM(J631:J647)+SUM(J668:J713)</f>
        <v>169020.13398474737</v>
      </c>
      <c r="K715" s="180">
        <f>SUM(K668:K713)</f>
        <v>6873903.9791216105</v>
      </c>
      <c r="L715" s="180">
        <f>SUM(L668:L713)</f>
        <v>5439.3918041312518</v>
      </c>
      <c r="M715" s="180">
        <f>SUM(M668:M713)</f>
        <v>12226284</v>
      </c>
      <c r="N715" s="198" t="s">
        <v>742</v>
      </c>
    </row>
    <row r="716" spans="1:83" ht="12.65" customHeight="1" x14ac:dyDescent="0.3">
      <c r="C716" s="180">
        <f>CE71</f>
        <v>34818023</v>
      </c>
      <c r="D716" s="180">
        <f>D615</f>
        <v>766750</v>
      </c>
      <c r="E716" s="180">
        <f>E623</f>
        <v>3843085.9272280708</v>
      </c>
      <c r="F716" s="180">
        <f>F624</f>
        <v>216897.14661829598</v>
      </c>
      <c r="G716" s="180">
        <f>G625</f>
        <v>727764.7030653914</v>
      </c>
      <c r="H716" s="180">
        <f>H628</f>
        <v>597994.51651944127</v>
      </c>
      <c r="I716" s="180">
        <f>I629</f>
        <v>748289.4519128399</v>
      </c>
      <c r="J716" s="180">
        <f>J630</f>
        <v>169020.1339847474</v>
      </c>
      <c r="K716" s="180">
        <f>K644</f>
        <v>6873903.9791216115</v>
      </c>
      <c r="L716" s="180">
        <f>L647</f>
        <v>5439.3918041312518</v>
      </c>
      <c r="M716" s="180">
        <f>C648</f>
        <v>12226282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">
      <c r="A722" s="202" t="str">
        <f>RIGHT(C83,3)&amp;"*"&amp;RIGHT(C82,4)&amp;"*"&amp;"A"</f>
        <v>150*2021*A</v>
      </c>
      <c r="B722" s="275">
        <f>ROUND(C165,0)</f>
        <v>1170059</v>
      </c>
      <c r="C722" s="275">
        <f>ROUND(C166,0)</f>
        <v>28476</v>
      </c>
      <c r="D722" s="275">
        <f>ROUND(C167,0)</f>
        <v>191245</v>
      </c>
      <c r="E722" s="275">
        <f>ROUND(C168,0)</f>
        <v>2610572</v>
      </c>
      <c r="F722" s="275">
        <f>ROUND(C169,0)</f>
        <v>0</v>
      </c>
      <c r="G722" s="275">
        <f>ROUND(C170,0)</f>
        <v>350506</v>
      </c>
      <c r="H722" s="275">
        <f>ROUND(C171+C172,0)</f>
        <v>224830</v>
      </c>
      <c r="I722" s="275">
        <f>ROUND(C175,0)</f>
        <v>1398464</v>
      </c>
      <c r="J722" s="275">
        <f>ROUND(C176,0)</f>
        <v>477224</v>
      </c>
      <c r="K722" s="275">
        <f>ROUND(C179,0)</f>
        <v>172878</v>
      </c>
      <c r="L722" s="275">
        <f>ROUND(C180,0)</f>
        <v>157955</v>
      </c>
      <c r="M722" s="275">
        <f>ROUND(C183,0)</f>
        <v>19436</v>
      </c>
      <c r="N722" s="275">
        <f>ROUND(C184,0)</f>
        <v>338291</v>
      </c>
      <c r="O722" s="275">
        <f>ROUND(C185,0)</f>
        <v>0</v>
      </c>
      <c r="P722" s="275">
        <f>ROUND(C188,0)</f>
        <v>0</v>
      </c>
      <c r="Q722" s="275">
        <f>ROUND(C189,0)</f>
        <v>1633417</v>
      </c>
      <c r="R722" s="275">
        <f>ROUND(B195,0)</f>
        <v>222805</v>
      </c>
      <c r="S722" s="275">
        <f>ROUND(C195,0)</f>
        <v>0</v>
      </c>
      <c r="T722" s="275">
        <f>ROUND(D195,0)</f>
        <v>0</v>
      </c>
      <c r="U722" s="275">
        <f>ROUND(B196,0)</f>
        <v>2700469</v>
      </c>
      <c r="V722" s="275">
        <f>ROUND(C196,0)</f>
        <v>0</v>
      </c>
      <c r="W722" s="275">
        <f>ROUND(D196,0)</f>
        <v>0</v>
      </c>
      <c r="X722" s="275">
        <f>ROUND(B197,0)</f>
        <v>21937489</v>
      </c>
      <c r="Y722" s="275">
        <f>ROUND(C197,0)</f>
        <v>82222</v>
      </c>
      <c r="Z722" s="275">
        <f>ROUND(D197,0)</f>
        <v>17493</v>
      </c>
      <c r="AA722" s="275">
        <f>ROUND(B198,0)</f>
        <v>0</v>
      </c>
      <c r="AB722" s="275">
        <f>ROUND(C198,0)</f>
        <v>0</v>
      </c>
      <c r="AC722" s="275">
        <f>ROUND(D198,0)</f>
        <v>0</v>
      </c>
      <c r="AD722" s="275">
        <f>ROUND(B199,0)</f>
        <v>721883</v>
      </c>
      <c r="AE722" s="275">
        <f>ROUND(C199,0)</f>
        <v>0</v>
      </c>
      <c r="AF722" s="275">
        <f>ROUND(D199,0)</f>
        <v>7025</v>
      </c>
      <c r="AG722" s="275">
        <f>ROUND(B200,0)</f>
        <v>9538437</v>
      </c>
      <c r="AH722" s="275">
        <f>ROUND(C200,0)</f>
        <v>845766</v>
      </c>
      <c r="AI722" s="275">
        <f>ROUND(D200,0)</f>
        <v>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0</v>
      </c>
      <c r="AQ722" s="275">
        <f>ROUND(C203,0)</f>
        <v>0</v>
      </c>
      <c r="AR722" s="275">
        <f>ROUND(D203,0)</f>
        <v>0</v>
      </c>
      <c r="AS722" s="275"/>
      <c r="AT722" s="275"/>
      <c r="AU722" s="275"/>
      <c r="AV722" s="275">
        <f>ROUND(B209,0)</f>
        <v>1891576</v>
      </c>
      <c r="AW722" s="275">
        <f>ROUND(C209,0)</f>
        <v>80443</v>
      </c>
      <c r="AX722" s="275">
        <f>ROUND(D209,0)</f>
        <v>0</v>
      </c>
      <c r="AY722" s="275">
        <f>ROUND(B210,0)</f>
        <v>11436486</v>
      </c>
      <c r="AZ722" s="275">
        <f>ROUND(C210,0)</f>
        <v>760853</v>
      </c>
      <c r="BA722" s="275">
        <f>ROUND(D210,0)</f>
        <v>0</v>
      </c>
      <c r="BB722" s="275">
        <f>ROUND(B211,0)</f>
        <v>0</v>
      </c>
      <c r="BC722" s="275">
        <f>ROUND(C211,0)</f>
        <v>0</v>
      </c>
      <c r="BD722" s="275">
        <f>ROUND(D211,0)</f>
        <v>0</v>
      </c>
      <c r="BE722" s="275">
        <f>ROUND(B212,0)</f>
        <v>697813</v>
      </c>
      <c r="BF722" s="275">
        <f>ROUND(C212,0)</f>
        <v>2323</v>
      </c>
      <c r="BG722" s="275">
        <f>ROUND(D212,0)</f>
        <v>0</v>
      </c>
      <c r="BH722" s="275">
        <f>ROUND(B213,0)</f>
        <v>8283724</v>
      </c>
      <c r="BI722" s="275">
        <f>ROUND(C213,0)</f>
        <v>279341</v>
      </c>
      <c r="BJ722" s="275">
        <f>ROUND(D213,0)</f>
        <v>0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3456495</v>
      </c>
      <c r="BU722" s="275">
        <f>ROUND(C224,0)</f>
        <v>230090</v>
      </c>
      <c r="BV722" s="275">
        <f>ROUND(C225,0)</f>
        <v>0</v>
      </c>
      <c r="BW722" s="275">
        <f>ROUND(C226,0)</f>
        <v>0</v>
      </c>
      <c r="BX722" s="275">
        <f>ROUND(C227,0)</f>
        <v>0</v>
      </c>
      <c r="BY722" s="275">
        <f>ROUND(C228,0)</f>
        <v>18573091</v>
      </c>
      <c r="BZ722" s="275">
        <f>ROUND(C231,0)</f>
        <v>148</v>
      </c>
      <c r="CA722" s="275">
        <f>ROUND(C233,0)</f>
        <v>56554</v>
      </c>
      <c r="CB722" s="275">
        <f>ROUND(C234,0)</f>
        <v>159646</v>
      </c>
      <c r="CC722" s="275">
        <f>ROUND(C238+C239,0)</f>
        <v>0</v>
      </c>
      <c r="CD722" s="275">
        <f>D221</f>
        <v>504481</v>
      </c>
      <c r="CE722" s="275"/>
    </row>
    <row r="723" spans="1:84" ht="12.65" customHeight="1" x14ac:dyDescent="0.3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5" customHeight="1" x14ac:dyDescent="0.3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150*2021*A</v>
      </c>
      <c r="B726" s="275">
        <f>ROUND(C111,0)</f>
        <v>311</v>
      </c>
      <c r="C726" s="275">
        <f>ROUND(C112,0)</f>
        <v>36</v>
      </c>
      <c r="D726" s="275">
        <f>ROUND(C113,0)</f>
        <v>0</v>
      </c>
      <c r="E726" s="275">
        <f>ROUND(C114,0)</f>
        <v>45</v>
      </c>
      <c r="F726" s="275">
        <f>ROUND(D111,0)</f>
        <v>953</v>
      </c>
      <c r="G726" s="275">
        <f>ROUND(D112,0)</f>
        <v>4179</v>
      </c>
      <c r="H726" s="275">
        <f>ROUND(D113,0)</f>
        <v>0</v>
      </c>
      <c r="I726" s="275">
        <f>ROUND(D114,0)</f>
        <v>70</v>
      </c>
      <c r="J726" s="275">
        <f>ROUND(C116,0)</f>
        <v>0</v>
      </c>
      <c r="K726" s="275">
        <f>ROUND(C117,0)</f>
        <v>0</v>
      </c>
      <c r="L726" s="275">
        <f>ROUND(C118,0)</f>
        <v>16</v>
      </c>
      <c r="M726" s="275">
        <f>ROUND(C119,0)</f>
        <v>0</v>
      </c>
      <c r="N726" s="275">
        <f>ROUND(C120,0)</f>
        <v>0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9</v>
      </c>
      <c r="S726" s="275">
        <f>ROUND(C125,0)</f>
        <v>0</v>
      </c>
      <c r="T726" s="275"/>
      <c r="U726" s="275">
        <f>ROUND(C126,0)</f>
        <v>0</v>
      </c>
      <c r="V726" s="275">
        <f>ROUND(C128,0)</f>
        <v>0</v>
      </c>
      <c r="W726" s="275">
        <f>ROUND(C129,0)</f>
        <v>0</v>
      </c>
      <c r="X726" s="275">
        <f>ROUND(B138,0)</f>
        <v>161</v>
      </c>
      <c r="Y726" s="275">
        <f>ROUND(B139,0)</f>
        <v>560</v>
      </c>
      <c r="Z726" s="275">
        <f>ROUND(B140,0)</f>
        <v>0</v>
      </c>
      <c r="AA726" s="275">
        <f>ROUND(B141,0)</f>
        <v>4684247</v>
      </c>
      <c r="AB726" s="275">
        <f>ROUND(B142,0)</f>
        <v>14046096</v>
      </c>
      <c r="AC726" s="275">
        <f>ROUND(C138,0)</f>
        <v>87</v>
      </c>
      <c r="AD726" s="275">
        <f>ROUND(C139,0)</f>
        <v>236</v>
      </c>
      <c r="AE726" s="275">
        <f>ROUND(C140,0)</f>
        <v>0</v>
      </c>
      <c r="AF726" s="275">
        <f>ROUND(C141,0)</f>
        <v>1974076</v>
      </c>
      <c r="AG726" s="275">
        <f>ROUND(C142,0)</f>
        <v>9893868</v>
      </c>
      <c r="AH726" s="275">
        <f>ROUND(D138,0)</f>
        <v>63</v>
      </c>
      <c r="AI726" s="275">
        <f>ROUND(D139,0)</f>
        <v>157</v>
      </c>
      <c r="AJ726" s="275">
        <f>ROUND(D140,0)</f>
        <v>0</v>
      </c>
      <c r="AK726" s="275">
        <f>ROUND(D141,0)</f>
        <v>1313262</v>
      </c>
      <c r="AL726" s="275">
        <f>ROUND(D142,0)</f>
        <v>14795489</v>
      </c>
      <c r="AM726" s="275">
        <f>ROUND(B144,0)</f>
        <v>32</v>
      </c>
      <c r="AN726" s="275">
        <f>ROUND(B145,0)</f>
        <v>506</v>
      </c>
      <c r="AO726" s="275">
        <f>ROUND(B146,0)</f>
        <v>0</v>
      </c>
      <c r="AP726" s="275">
        <f>ROUND(B147,0)</f>
        <v>990545</v>
      </c>
      <c r="AQ726" s="275">
        <f>ROUND(B148,0)</f>
        <v>0</v>
      </c>
      <c r="AR726" s="275">
        <f>ROUND(C144,0)</f>
        <v>3</v>
      </c>
      <c r="AS726" s="275">
        <f>ROUND(C145,0)</f>
        <v>2749</v>
      </c>
      <c r="AT726" s="275">
        <f>ROUND(C146,0)</f>
        <v>0</v>
      </c>
      <c r="AU726" s="275">
        <f>ROUND(C147,0)</f>
        <v>5381440</v>
      </c>
      <c r="AV726" s="275">
        <f>ROUND(C148,0)</f>
        <v>0</v>
      </c>
      <c r="AW726" s="275">
        <f>ROUND(D144,0)</f>
        <v>1</v>
      </c>
      <c r="AX726" s="275">
        <f>ROUND(D145,0)</f>
        <v>924</v>
      </c>
      <c r="AY726" s="275">
        <f>ROUND(D146,0)</f>
        <v>0</v>
      </c>
      <c r="AZ726" s="275">
        <f>ROUND(D147,0)</f>
        <v>1808821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2651367</v>
      </c>
      <c r="BR726" s="275">
        <f>ROUND(C157,0)</f>
        <v>969947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5" customHeight="1" x14ac:dyDescent="0.3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5" customHeight="1" x14ac:dyDescent="0.3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150*2021*A</v>
      </c>
      <c r="B730" s="275">
        <f>ROUND(C250,0)</f>
        <v>3874684</v>
      </c>
      <c r="C730" s="275">
        <f>ROUND(C251,0)</f>
        <v>0</v>
      </c>
      <c r="D730" s="275">
        <f>ROUND(C252,0)</f>
        <v>18180002</v>
      </c>
      <c r="E730" s="275">
        <f>ROUND(C253,0)</f>
        <v>11555194</v>
      </c>
      <c r="F730" s="275">
        <f>ROUND(C254,0)</f>
        <v>727777</v>
      </c>
      <c r="G730" s="275">
        <f>ROUND(C255,0)</f>
        <v>165013</v>
      </c>
      <c r="H730" s="275">
        <f>ROUND(C256,0)</f>
        <v>0</v>
      </c>
      <c r="I730" s="275">
        <f>ROUND(C257,0)</f>
        <v>776808</v>
      </c>
      <c r="J730" s="275">
        <f>ROUND(C258,0)</f>
        <v>571980</v>
      </c>
      <c r="K730" s="275">
        <f>ROUND(C259,0)</f>
        <v>0</v>
      </c>
      <c r="L730" s="275">
        <f>ROUND(C262,0)</f>
        <v>3467070</v>
      </c>
      <c r="M730" s="275">
        <f>ROUND(C263,0)</f>
        <v>0</v>
      </c>
      <c r="N730" s="275">
        <f>ROUND(C264,0)</f>
        <v>1818288</v>
      </c>
      <c r="O730" s="275">
        <f>ROUND(C267,0)</f>
        <v>222805</v>
      </c>
      <c r="P730" s="275">
        <f>ROUND(C268,0)</f>
        <v>2700469</v>
      </c>
      <c r="Q730" s="275">
        <f>ROUND(C269,0)</f>
        <v>22002218</v>
      </c>
      <c r="R730" s="275">
        <f>ROUND(C270,0)</f>
        <v>0</v>
      </c>
      <c r="S730" s="275">
        <f>ROUND(C271,0)</f>
        <v>714858</v>
      </c>
      <c r="T730" s="275">
        <f>ROUND(C272,0)</f>
        <v>10384203</v>
      </c>
      <c r="U730" s="275">
        <f>ROUND(C273,0)</f>
        <v>0</v>
      </c>
      <c r="V730" s="275">
        <f>ROUND(C274,0)</f>
        <v>0</v>
      </c>
      <c r="W730" s="275">
        <f>ROUND(C275,0)</f>
        <v>0</v>
      </c>
      <c r="X730" s="275">
        <f>ROUND(C276,0)</f>
        <v>23432559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0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926245</v>
      </c>
      <c r="AI730" s="275">
        <f>ROUND(C306,0)</f>
        <v>5254493</v>
      </c>
      <c r="AJ730" s="275">
        <f>ROUND(C307,0)</f>
        <v>0</v>
      </c>
      <c r="AK730" s="275">
        <f>ROUND(C308,0)</f>
        <v>0</v>
      </c>
      <c r="AL730" s="275">
        <f>ROUND(C309,0)</f>
        <v>579264</v>
      </c>
      <c r="AM730" s="275">
        <f>ROUND(C310,0)</f>
        <v>0</v>
      </c>
      <c r="AN730" s="275">
        <f>ROUND(C311,0)</f>
        <v>0</v>
      </c>
      <c r="AO730" s="275">
        <f>ROUND(C312,0)</f>
        <v>3044732</v>
      </c>
      <c r="AP730" s="275">
        <f>ROUND(C313,0)</f>
        <v>700827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19170980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1642708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220.79</v>
      </c>
      <c r="BJ730" s="275">
        <f>ROUND(C359,0)</f>
        <v>16152390</v>
      </c>
      <c r="BK730" s="275">
        <f>ROUND(C360,0)</f>
        <v>38735452</v>
      </c>
      <c r="BL730" s="275">
        <f>ROUND(C364,0)</f>
        <v>22259676</v>
      </c>
      <c r="BM730" s="275">
        <f>ROUND(C365,0)</f>
        <v>216200</v>
      </c>
      <c r="BN730" s="275">
        <f>ROUND(C366,0)</f>
        <v>0</v>
      </c>
      <c r="BO730" s="275">
        <f>ROUND(C370,0)</f>
        <v>2225764</v>
      </c>
      <c r="BP730" s="275">
        <f>ROUND(C371,0)</f>
        <v>198251</v>
      </c>
      <c r="BQ730" s="275">
        <f>ROUND(C378,0)</f>
        <v>16555095</v>
      </c>
      <c r="BR730" s="275">
        <f>ROUND(C379,0)</f>
        <v>4575688</v>
      </c>
      <c r="BS730" s="275">
        <f>ROUND(C380,0)</f>
        <v>1475953</v>
      </c>
      <c r="BT730" s="275">
        <f>ROUND(C381,0)</f>
        <v>3189523</v>
      </c>
      <c r="BU730" s="275">
        <f>ROUND(C382,0)</f>
        <v>388506</v>
      </c>
      <c r="BV730" s="275">
        <f>ROUND(C383,0)</f>
        <v>4629757</v>
      </c>
      <c r="BW730" s="275">
        <f>ROUND(C384,0)</f>
        <v>1122960</v>
      </c>
      <c r="BX730" s="275">
        <f>ROUND(C385,0)</f>
        <v>1875688</v>
      </c>
      <c r="BY730" s="275">
        <f>ROUND(C386,0)</f>
        <v>330833</v>
      </c>
      <c r="BZ730" s="275">
        <f>ROUND(C387,0)</f>
        <v>357727</v>
      </c>
      <c r="CA730" s="275">
        <f>ROUND(C388,0)</f>
        <v>1633417</v>
      </c>
      <c r="CB730" s="275">
        <f>C363</f>
        <v>504481</v>
      </c>
      <c r="CC730" s="275">
        <f>ROUND(C389,0)</f>
        <v>908628</v>
      </c>
      <c r="CD730" s="275">
        <f>ROUND(C392,0)</f>
        <v>4710613</v>
      </c>
      <c r="CE730" s="275">
        <f>ROUND(C394,0)</f>
        <v>0</v>
      </c>
      <c r="CF730" s="201">
        <f>ROUND(C395,0)</f>
        <v>0</v>
      </c>
    </row>
    <row r="731" spans="1:84" ht="12.65" customHeight="1" x14ac:dyDescent="0.3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5" customHeight="1" x14ac:dyDescent="0.3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150*2021*6010*A</v>
      </c>
      <c r="B734" s="275">
        <f>ROUND(C59,0)</f>
        <v>0</v>
      </c>
      <c r="C734" s="275">
        <f>ROUND(C60,2)</f>
        <v>0</v>
      </c>
      <c r="D734" s="275">
        <f>ROUND(C61,0)</f>
        <v>0</v>
      </c>
      <c r="E734" s="275">
        <f>ROUND(C62,0)</f>
        <v>0</v>
      </c>
      <c r="F734" s="275">
        <f>ROUND(C63,0)</f>
        <v>0</v>
      </c>
      <c r="G734" s="275">
        <f>ROUND(C64,0)</f>
        <v>0</v>
      </c>
      <c r="H734" s="275">
        <f>ROUND(C65,0)</f>
        <v>0</v>
      </c>
      <c r="I734" s="275">
        <f>ROUND(C66,0)</f>
        <v>0</v>
      </c>
      <c r="J734" s="275">
        <f>ROUND(C67,0)</f>
        <v>0</v>
      </c>
      <c r="K734" s="275">
        <f>ROUND(C68,0)</f>
        <v>0</v>
      </c>
      <c r="L734" s="275">
        <f>ROUND(C69,0)</f>
        <v>0</v>
      </c>
      <c r="M734" s="275">
        <f>ROUND(C70,0)</f>
        <v>0</v>
      </c>
      <c r="N734" s="275">
        <f>ROUND(C75,0)</f>
        <v>0</v>
      </c>
      <c r="O734" s="275">
        <f>ROUND(C73,0)</f>
        <v>0</v>
      </c>
      <c r="P734" s="275">
        <f>IF(C76&gt;0,ROUND(C76,0),0)</f>
        <v>0</v>
      </c>
      <c r="Q734" s="275">
        <f>IF(C77&gt;0,ROUND(C77,0),0)</f>
        <v>0</v>
      </c>
      <c r="R734" s="275">
        <f>IF(C78&gt;0,ROUND(C78,0),0)</f>
        <v>0</v>
      </c>
      <c r="S734" s="275">
        <f>IF(C79&gt;0,ROUND(C79,0),0)</f>
        <v>0</v>
      </c>
      <c r="T734" s="275">
        <f>IF(C80&gt;0,ROUND(C80,2),0)</f>
        <v>0</v>
      </c>
      <c r="U734" s="275"/>
      <c r="V734" s="275"/>
      <c r="W734" s="275"/>
      <c r="X734" s="275"/>
      <c r="Y734" s="275">
        <f>IF(M668&lt;&gt;0,ROUND(M668,0),0)</f>
        <v>0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5" customHeight="1" x14ac:dyDescent="0.3">
      <c r="A735" s="209" t="str">
        <f>RIGHT($C$83,3)&amp;"*"&amp;RIGHT($C$82,4)&amp;"*"&amp;D$55&amp;"*"&amp;"A"</f>
        <v>150*2021*6030*A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5" customHeight="1" x14ac:dyDescent="0.3">
      <c r="A736" s="209" t="str">
        <f>RIGHT($C$83,3)&amp;"*"&amp;RIGHT($C$82,4)&amp;"*"&amp;E$55&amp;"*"&amp;"A"</f>
        <v>150*2021*6070*A</v>
      </c>
      <c r="B736" s="275">
        <f>ROUND(E59,0)</f>
        <v>953</v>
      </c>
      <c r="C736" s="277">
        <f>ROUND(E60,2)</f>
        <v>5.2</v>
      </c>
      <c r="D736" s="275">
        <f>ROUND(E61,0)</f>
        <v>422332</v>
      </c>
      <c r="E736" s="275">
        <f>ROUND(E62,0)</f>
        <v>116729</v>
      </c>
      <c r="F736" s="275">
        <f>ROUND(E63,0)</f>
        <v>32813</v>
      </c>
      <c r="G736" s="275">
        <f>ROUND(E64,0)</f>
        <v>29583</v>
      </c>
      <c r="H736" s="275">
        <f>ROUND(E65,0)</f>
        <v>914</v>
      </c>
      <c r="I736" s="275">
        <f>ROUND(E66,0)</f>
        <v>149952</v>
      </c>
      <c r="J736" s="275">
        <f>ROUND(E67,0)</f>
        <v>39629</v>
      </c>
      <c r="K736" s="275">
        <f>ROUND(E68,0)</f>
        <v>3365</v>
      </c>
      <c r="L736" s="275">
        <f>ROUND(E69,0)</f>
        <v>12429</v>
      </c>
      <c r="M736" s="275">
        <f>ROUND(E70,0)</f>
        <v>0</v>
      </c>
      <c r="N736" s="275">
        <f>ROUND(E75,0)</f>
        <v>2407188</v>
      </c>
      <c r="O736" s="275">
        <f>ROUND(E73,0)</f>
        <v>1865592</v>
      </c>
      <c r="P736" s="275">
        <f>IF(E76&gt;0,ROUND(E76,0),0)</f>
        <v>3277</v>
      </c>
      <c r="Q736" s="275">
        <f>IF(E77&gt;0,ROUND(E77,0),0)</f>
        <v>2873</v>
      </c>
      <c r="R736" s="275">
        <f>IF(E78&gt;0,ROUND(E78,0),0)</f>
        <v>595</v>
      </c>
      <c r="S736" s="275">
        <f>IF(E79&gt;0,ROUND(E79,0),0)</f>
        <v>18154</v>
      </c>
      <c r="T736" s="277">
        <f>IF(E80&gt;0,ROUND(E80,2),0)</f>
        <v>4.93</v>
      </c>
      <c r="U736" s="275"/>
      <c r="V736" s="276"/>
      <c r="W736" s="275"/>
      <c r="X736" s="275"/>
      <c r="Y736" s="275">
        <f t="shared" si="21"/>
        <v>630232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5" customHeight="1" x14ac:dyDescent="0.3">
      <c r="A737" s="209" t="str">
        <f>RIGHT($C$83,3)&amp;"*"&amp;RIGHT($C$82,4)&amp;"*"&amp;F$55&amp;"*"&amp;"A"</f>
        <v>150*2021*6100*A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5" customHeight="1" x14ac:dyDescent="0.3">
      <c r="A738" s="209" t="str">
        <f>RIGHT($C$83,3)&amp;"*"&amp;RIGHT($C$82,4)&amp;"*"&amp;G$55&amp;"*"&amp;"A"</f>
        <v>150*2021*6120*A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5" customHeight="1" x14ac:dyDescent="0.3">
      <c r="A739" s="209" t="str">
        <f>RIGHT($C$83,3)&amp;"*"&amp;RIGHT($C$82,4)&amp;"*"&amp;H$55&amp;"*"&amp;"A"</f>
        <v>150*2021*6140*A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5" customHeight="1" x14ac:dyDescent="0.3">
      <c r="A740" s="209" t="str">
        <f>RIGHT($C$83,3)&amp;"*"&amp;RIGHT($C$82,4)&amp;"*"&amp;I$55&amp;"*"&amp;"A"</f>
        <v>150*2021*6150*A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5" customHeight="1" x14ac:dyDescent="0.3">
      <c r="A741" s="209" t="str">
        <f>RIGHT($C$83,3)&amp;"*"&amp;RIGHT($C$82,4)&amp;"*"&amp;J$55&amp;"*"&amp;"A"</f>
        <v>150*2021*6170*A</v>
      </c>
      <c r="B741" s="275">
        <f>ROUND(J59,0)</f>
        <v>70</v>
      </c>
      <c r="C741" s="277">
        <f>ROUND(J60,2)</f>
        <v>0.38</v>
      </c>
      <c r="D741" s="275">
        <f>ROUND(J61,0)</f>
        <v>31021</v>
      </c>
      <c r="E741" s="275">
        <f>ROUND(J62,0)</f>
        <v>8574</v>
      </c>
      <c r="F741" s="275">
        <f>ROUND(J63,0)</f>
        <v>2410</v>
      </c>
      <c r="G741" s="275">
        <f>ROUND(J64,0)</f>
        <v>2173</v>
      </c>
      <c r="H741" s="275">
        <f>ROUND(J65,0)</f>
        <v>67</v>
      </c>
      <c r="I741" s="275">
        <f>ROUND(J66,0)</f>
        <v>11014</v>
      </c>
      <c r="J741" s="275">
        <f>ROUND(J67,0)</f>
        <v>0</v>
      </c>
      <c r="K741" s="275">
        <f>ROUND(J68,0)</f>
        <v>247</v>
      </c>
      <c r="L741" s="275">
        <f>ROUND(J69,0)</f>
        <v>913</v>
      </c>
      <c r="M741" s="275">
        <f>ROUND(J70,0)</f>
        <v>0</v>
      </c>
      <c r="N741" s="275">
        <f>ROUND(J75,0)</f>
        <v>162343</v>
      </c>
      <c r="O741" s="275">
        <f>ROUND(J73,0)</f>
        <v>160903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1333</v>
      </c>
      <c r="T741" s="277">
        <f>IF(J80&gt;0,ROUND(J80,2),0)</f>
        <v>0.36</v>
      </c>
      <c r="U741" s="275"/>
      <c r="V741" s="276"/>
      <c r="W741" s="275"/>
      <c r="X741" s="275"/>
      <c r="Y741" s="275">
        <f t="shared" si="21"/>
        <v>30573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5" customHeight="1" x14ac:dyDescent="0.3">
      <c r="A742" s="209" t="str">
        <f>RIGHT($C$83,3)&amp;"*"&amp;RIGHT($C$82,4)&amp;"*"&amp;K$55&amp;"*"&amp;"A"</f>
        <v>150*2021*6200*A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5" customHeight="1" x14ac:dyDescent="0.3">
      <c r="A743" s="209" t="str">
        <f>RIGHT($C$83,3)&amp;"*"&amp;RIGHT($C$82,4)&amp;"*"&amp;L$55&amp;"*"&amp;"A"</f>
        <v>150*2021*6210*A</v>
      </c>
      <c r="B743" s="275">
        <f>ROUND(L59,0)</f>
        <v>4179</v>
      </c>
      <c r="C743" s="277">
        <f>ROUND(L60,2)</f>
        <v>22.78</v>
      </c>
      <c r="D743" s="275">
        <f>ROUND(L61,0)</f>
        <v>1851968</v>
      </c>
      <c r="E743" s="275">
        <f>ROUND(L62,0)</f>
        <v>511868</v>
      </c>
      <c r="F743" s="275">
        <f>ROUND(L63,0)</f>
        <v>143889</v>
      </c>
      <c r="G743" s="275">
        <f>ROUND(L64,0)</f>
        <v>129726</v>
      </c>
      <c r="H743" s="275">
        <f>ROUND(L65,0)</f>
        <v>4009</v>
      </c>
      <c r="I743" s="275">
        <f>ROUND(L66,0)</f>
        <v>657553</v>
      </c>
      <c r="J743" s="275">
        <f>ROUND(L67,0)</f>
        <v>173791</v>
      </c>
      <c r="K743" s="275">
        <f>ROUND(L68,0)</f>
        <v>14754</v>
      </c>
      <c r="L743" s="275">
        <f>ROUND(L69,0)</f>
        <v>54504</v>
      </c>
      <c r="M743" s="275">
        <f>ROUND(L70,0)</f>
        <v>0</v>
      </c>
      <c r="N743" s="275">
        <f>ROUND(L75,0)</f>
        <v>8180806</v>
      </c>
      <c r="O743" s="275">
        <f>ROUND(L73,0)</f>
        <v>8180806</v>
      </c>
      <c r="P743" s="275">
        <f>IF(L76&gt;0,ROUND(L76,0),0)</f>
        <v>14371</v>
      </c>
      <c r="Q743" s="275">
        <f>IF(L77&gt;0,ROUND(L77,0),0)</f>
        <v>12596</v>
      </c>
      <c r="R743" s="275">
        <f>IF(L78&gt;0,ROUND(L78,0),0)</f>
        <v>2610</v>
      </c>
      <c r="S743" s="275">
        <f>IF(L79&gt;0,ROUND(L79,0),0)</f>
        <v>79607</v>
      </c>
      <c r="T743" s="277">
        <f>IF(L80&gt;0,ROUND(L80,2),0)</f>
        <v>21.6</v>
      </c>
      <c r="U743" s="275"/>
      <c r="V743" s="276"/>
      <c r="W743" s="275"/>
      <c r="X743" s="275"/>
      <c r="Y743" s="275">
        <f t="shared" si="21"/>
        <v>2466065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5" customHeight="1" x14ac:dyDescent="0.3">
      <c r="A744" s="209" t="str">
        <f>RIGHT($C$83,3)&amp;"*"&amp;RIGHT($C$82,4)&amp;"*"&amp;M$55&amp;"*"&amp;"A"</f>
        <v>150*2021*6330*A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5" customHeight="1" x14ac:dyDescent="0.3">
      <c r="A745" s="209" t="str">
        <f>RIGHT($C$83,3)&amp;"*"&amp;RIGHT($C$82,4)&amp;"*"&amp;N$55&amp;"*"&amp;"A"</f>
        <v>150*2021*6400*A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5" customHeight="1" x14ac:dyDescent="0.3">
      <c r="A746" s="209" t="str">
        <f>RIGHT($C$83,3)&amp;"*"&amp;RIGHT($C$82,4)&amp;"*"&amp;O$55&amp;"*"&amp;"A"</f>
        <v>150*2021*7010*A</v>
      </c>
      <c r="B746" s="275">
        <f>ROUND(O59,0)</f>
        <v>45</v>
      </c>
      <c r="C746" s="277">
        <f>ROUND(O60,2)</f>
        <v>3.28</v>
      </c>
      <c r="D746" s="275">
        <f>ROUND(O61,0)</f>
        <v>303421</v>
      </c>
      <c r="E746" s="275">
        <f>ROUND(O62,0)</f>
        <v>83863</v>
      </c>
      <c r="F746" s="275">
        <f>ROUND(O63,0)</f>
        <v>0</v>
      </c>
      <c r="G746" s="275">
        <f>ROUND(O64,0)</f>
        <v>15003</v>
      </c>
      <c r="H746" s="275">
        <f>ROUND(O65,0)</f>
        <v>2085</v>
      </c>
      <c r="I746" s="275">
        <f>ROUND(O66,0)</f>
        <v>54870</v>
      </c>
      <c r="J746" s="275">
        <f>ROUND(O67,0)</f>
        <v>762</v>
      </c>
      <c r="K746" s="275">
        <f>ROUND(O68,0)</f>
        <v>69</v>
      </c>
      <c r="L746" s="275">
        <f>ROUND(O69,0)</f>
        <v>15330</v>
      </c>
      <c r="M746" s="275">
        <f>ROUND(O70,0)</f>
        <v>0</v>
      </c>
      <c r="N746" s="275">
        <f>ROUND(O75,0)</f>
        <v>36493</v>
      </c>
      <c r="O746" s="275">
        <f>ROUND(O73,0)</f>
        <v>730</v>
      </c>
      <c r="P746" s="275">
        <f>IF(O76&gt;0,ROUND(O76,0),0)</f>
        <v>63</v>
      </c>
      <c r="Q746" s="275">
        <f>IF(O77&gt;0,ROUND(O77,0),0)</f>
        <v>0</v>
      </c>
      <c r="R746" s="275">
        <f>IF(O78&gt;0,ROUND(O78,0),0)</f>
        <v>371</v>
      </c>
      <c r="S746" s="275">
        <f>IF(O79&gt;0,ROUND(O79,0),0)</f>
        <v>3691</v>
      </c>
      <c r="T746" s="277">
        <f>IF(O80&gt;0,ROUND(O80,2),0)</f>
        <v>3.28</v>
      </c>
      <c r="U746" s="275"/>
      <c r="V746" s="276"/>
      <c r="W746" s="275"/>
      <c r="X746" s="275"/>
      <c r="Y746" s="275">
        <f t="shared" si="21"/>
        <v>94923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5" customHeight="1" x14ac:dyDescent="0.3">
      <c r="A747" s="209" t="str">
        <f>RIGHT($C$83,3)&amp;"*"&amp;RIGHT($C$82,4)&amp;"*"&amp;P$55&amp;"*"&amp;"A"</f>
        <v>150*2021*7020*A</v>
      </c>
      <c r="B747" s="275">
        <f>ROUND(P59,0)</f>
        <v>16935</v>
      </c>
      <c r="C747" s="277">
        <f>ROUND(P60,2)</f>
        <v>8.7200000000000006</v>
      </c>
      <c r="D747" s="275">
        <f>ROUND(P61,0)</f>
        <v>476901</v>
      </c>
      <c r="E747" s="275">
        <f>ROUND(P62,0)</f>
        <v>131811</v>
      </c>
      <c r="F747" s="275">
        <f>ROUND(P63,0)</f>
        <v>76236</v>
      </c>
      <c r="G747" s="275">
        <f>ROUND(P64,0)</f>
        <v>190838</v>
      </c>
      <c r="H747" s="275">
        <f>ROUND(P65,0)</f>
        <v>6576</v>
      </c>
      <c r="I747" s="275">
        <f>ROUND(P66,0)</f>
        <v>65987</v>
      </c>
      <c r="J747" s="275">
        <f>ROUND(P67,0)</f>
        <v>64481</v>
      </c>
      <c r="K747" s="275">
        <f>ROUND(P68,0)</f>
        <v>61094</v>
      </c>
      <c r="L747" s="275">
        <f>ROUND(P69,0)</f>
        <v>23668</v>
      </c>
      <c r="M747" s="275">
        <f>ROUND(P70,0)</f>
        <v>0</v>
      </c>
      <c r="N747" s="275">
        <f>ROUND(P75,0)</f>
        <v>4590810</v>
      </c>
      <c r="O747" s="275">
        <f>ROUND(P73,0)</f>
        <v>790328</v>
      </c>
      <c r="P747" s="275">
        <f>IF(P76&gt;0,ROUND(P76,0),0)</f>
        <v>5332</v>
      </c>
      <c r="Q747" s="275">
        <f>IF(P77&gt;0,ROUND(P77,0),0)</f>
        <v>0</v>
      </c>
      <c r="R747" s="275">
        <f>IF(P78&gt;0,ROUND(P78,0),0)</f>
        <v>986</v>
      </c>
      <c r="S747" s="275">
        <f>IF(P79&gt;0,ROUND(P79,0),0)</f>
        <v>8520</v>
      </c>
      <c r="T747" s="277">
        <f>IF(P80&gt;0,ROUND(P80,2),0)</f>
        <v>6.17</v>
      </c>
      <c r="U747" s="275"/>
      <c r="V747" s="276"/>
      <c r="W747" s="275"/>
      <c r="X747" s="275"/>
      <c r="Y747" s="275">
        <f t="shared" si="21"/>
        <v>854430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5" customHeight="1" x14ac:dyDescent="0.3">
      <c r="A748" s="209" t="str">
        <f>RIGHT($C$83,3)&amp;"*"&amp;RIGHT($C$82,4)&amp;"*"&amp;Q$55&amp;"*"&amp;"A"</f>
        <v>150*2021*7030*A</v>
      </c>
      <c r="B748" s="275">
        <f>ROUND(Q59,0)</f>
        <v>4100</v>
      </c>
      <c r="C748" s="277">
        <f>ROUND(Q60,2)</f>
        <v>0</v>
      </c>
      <c r="D748" s="275">
        <f>ROUND(Q61,0)</f>
        <v>0</v>
      </c>
      <c r="E748" s="275">
        <f>ROUND(Q62,0)</f>
        <v>0</v>
      </c>
      <c r="F748" s="275">
        <f>ROUND(Q63,0)</f>
        <v>0</v>
      </c>
      <c r="G748" s="275">
        <f>ROUND(Q64,0)</f>
        <v>8615</v>
      </c>
      <c r="H748" s="275">
        <f>ROUND(Q65,0)</f>
        <v>0</v>
      </c>
      <c r="I748" s="275">
        <f>ROUND(Q66,0)</f>
        <v>1600</v>
      </c>
      <c r="J748" s="275">
        <f>ROUND(Q67,0)</f>
        <v>0</v>
      </c>
      <c r="K748" s="275">
        <f>ROUND(Q68,0)</f>
        <v>-5017</v>
      </c>
      <c r="L748" s="275">
        <f>ROUND(Q69,0)</f>
        <v>10</v>
      </c>
      <c r="M748" s="275">
        <f>ROUND(Q70,0)</f>
        <v>0</v>
      </c>
      <c r="N748" s="275">
        <f>ROUND(Q75,0)</f>
        <v>0</v>
      </c>
      <c r="O748" s="275">
        <f>ROUND(Q73,0)</f>
        <v>0</v>
      </c>
      <c r="P748" s="275">
        <f>IF(Q76&gt;0,ROUND(Q76,0),0)</f>
        <v>0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0</v>
      </c>
      <c r="T748" s="277">
        <f>IF(Q80&gt;0,ROUND(Q80,2),0)</f>
        <v>0</v>
      </c>
      <c r="U748" s="275"/>
      <c r="V748" s="276"/>
      <c r="W748" s="275"/>
      <c r="X748" s="275"/>
      <c r="Y748" s="275">
        <f t="shared" si="21"/>
        <v>1256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5" customHeight="1" x14ac:dyDescent="0.3">
      <c r="A749" s="209" t="str">
        <f>RIGHT($C$83,3)&amp;"*"&amp;RIGHT($C$82,4)&amp;"*"&amp;R$55&amp;"*"&amp;"A"</f>
        <v>150*2021*7040*A</v>
      </c>
      <c r="B749" s="275">
        <f>ROUND(R59,0)</f>
        <v>24005</v>
      </c>
      <c r="C749" s="277">
        <f>ROUND(R60,2)</f>
        <v>2.2000000000000002</v>
      </c>
      <c r="D749" s="275">
        <f>ROUND(R61,0)</f>
        <v>575639</v>
      </c>
      <c r="E749" s="275">
        <f>ROUND(R62,0)</f>
        <v>159102</v>
      </c>
      <c r="F749" s="275">
        <f>ROUND(R63,0)</f>
        <v>0</v>
      </c>
      <c r="G749" s="275">
        <f>ROUND(R64,0)</f>
        <v>16589</v>
      </c>
      <c r="H749" s="275">
        <f>ROUND(R65,0)</f>
        <v>0</v>
      </c>
      <c r="I749" s="275">
        <f>ROUND(R66,0)</f>
        <v>8156</v>
      </c>
      <c r="J749" s="275">
        <f>ROUND(R67,0)</f>
        <v>2419</v>
      </c>
      <c r="K749" s="275">
        <f>ROUND(R68,0)</f>
        <v>20708</v>
      </c>
      <c r="L749" s="275">
        <f>ROUND(R69,0)</f>
        <v>16837</v>
      </c>
      <c r="M749" s="275">
        <f>ROUND(R70,0)</f>
        <v>0</v>
      </c>
      <c r="N749" s="275">
        <f>ROUND(R75,0)</f>
        <v>2087773</v>
      </c>
      <c r="O749" s="275">
        <f>ROUND(R73,0)</f>
        <v>319823</v>
      </c>
      <c r="P749" s="275">
        <f>IF(R76&gt;0,ROUND(R76,0),0)</f>
        <v>200</v>
      </c>
      <c r="Q749" s="275">
        <f>IF(R77&gt;0,ROUND(R77,0),0)</f>
        <v>0</v>
      </c>
      <c r="R749" s="275">
        <f>IF(R78&gt;0,ROUND(R78,0),0)</f>
        <v>249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380055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5" customHeight="1" x14ac:dyDescent="0.3">
      <c r="A750" s="209" t="str">
        <f>RIGHT($C$83,3)&amp;"*"&amp;RIGHT($C$82,4)&amp;"*"&amp;S$55&amp;"*"&amp;"A"</f>
        <v>150*2021*7050*A</v>
      </c>
      <c r="B750" s="275"/>
      <c r="C750" s="277">
        <f>ROUND(S60,2)</f>
        <v>0.99</v>
      </c>
      <c r="D750" s="275">
        <f>ROUND(S61,0)</f>
        <v>40711</v>
      </c>
      <c r="E750" s="275">
        <f>ROUND(S62,0)</f>
        <v>11252</v>
      </c>
      <c r="F750" s="275">
        <f>ROUND(S63,0)</f>
        <v>0</v>
      </c>
      <c r="G750" s="275">
        <f>ROUND(S64,0)</f>
        <v>-14483</v>
      </c>
      <c r="H750" s="275">
        <f>ROUND(S65,0)</f>
        <v>0</v>
      </c>
      <c r="I750" s="275">
        <f>ROUND(S66,0)</f>
        <v>3080</v>
      </c>
      <c r="J750" s="275">
        <f>ROUND(S67,0)</f>
        <v>0</v>
      </c>
      <c r="K750" s="275">
        <f>ROUND(S68,0)</f>
        <v>0</v>
      </c>
      <c r="L750" s="275">
        <f>ROUND(S69,0)</f>
        <v>1294</v>
      </c>
      <c r="M750" s="275">
        <f>ROUND(S70,0)</f>
        <v>0</v>
      </c>
      <c r="N750" s="275">
        <f>ROUND(S75,0)</f>
        <v>559870</v>
      </c>
      <c r="O750" s="275">
        <f>ROUND(S73,0)</f>
        <v>61776</v>
      </c>
      <c r="P750" s="275">
        <f>IF(S76&gt;0,ROUND(S76,0),0)</f>
        <v>0</v>
      </c>
      <c r="Q750" s="275">
        <f>IF(S77&gt;0,ROUND(S77,0),0)</f>
        <v>0</v>
      </c>
      <c r="R750" s="275">
        <f>IF(S78&gt;0,ROUND(S78,0),0)</f>
        <v>112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81589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5" customHeight="1" x14ac:dyDescent="0.3">
      <c r="A751" s="209" t="str">
        <f>RIGHT($C$83,3)&amp;"*"&amp;RIGHT($C$82,4)&amp;"*"&amp;T$55&amp;"*"&amp;"A"</f>
        <v>150*2021*7060*A</v>
      </c>
      <c r="B751" s="275"/>
      <c r="C751" s="277">
        <f>ROUND(T60,2)</f>
        <v>2</v>
      </c>
      <c r="D751" s="275">
        <f>ROUND(T61,0)</f>
        <v>193429</v>
      </c>
      <c r="E751" s="275">
        <f>ROUND(T62,0)</f>
        <v>53462</v>
      </c>
      <c r="F751" s="275">
        <f>ROUND(T63,0)</f>
        <v>0</v>
      </c>
      <c r="G751" s="275">
        <f>ROUND(T64,0)</f>
        <v>173475</v>
      </c>
      <c r="H751" s="275">
        <f>ROUND(T65,0)</f>
        <v>0</v>
      </c>
      <c r="I751" s="275">
        <f>ROUND(T66,0)</f>
        <v>4193</v>
      </c>
      <c r="J751" s="275">
        <f>ROUND(T67,0)</f>
        <v>17801</v>
      </c>
      <c r="K751" s="275">
        <f>ROUND(T68,0)</f>
        <v>1180</v>
      </c>
      <c r="L751" s="275">
        <f>ROUND(T69,0)</f>
        <v>1269</v>
      </c>
      <c r="M751" s="275">
        <f>ROUND(T70,0)</f>
        <v>0</v>
      </c>
      <c r="N751" s="275">
        <f>ROUND(T75,0)</f>
        <v>2071111</v>
      </c>
      <c r="O751" s="275">
        <f>ROUND(T73,0)</f>
        <v>89892</v>
      </c>
      <c r="P751" s="275">
        <f>IF(T76&gt;0,ROUND(T76,0),0)</f>
        <v>1472</v>
      </c>
      <c r="Q751" s="275">
        <f>IF(T77&gt;0,ROUND(T77,0),0)</f>
        <v>0</v>
      </c>
      <c r="R751" s="275">
        <f>IF(T78&gt;0,ROUND(T78,0),0)</f>
        <v>226</v>
      </c>
      <c r="S751" s="275">
        <f>IF(T79&gt;0,ROUND(T79,0),0)</f>
        <v>0</v>
      </c>
      <c r="T751" s="277">
        <f>IF(T80&gt;0,ROUND(T80,2),0)</f>
        <v>1.9</v>
      </c>
      <c r="U751" s="275"/>
      <c r="V751" s="276"/>
      <c r="W751" s="275"/>
      <c r="X751" s="275"/>
      <c r="Y751" s="275">
        <f t="shared" si="21"/>
        <v>356458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5" customHeight="1" x14ac:dyDescent="0.3">
      <c r="A752" s="209" t="str">
        <f>RIGHT($C$83,3)&amp;"*"&amp;RIGHT($C$82,4)&amp;"*"&amp;U$55&amp;"*"&amp;"A"</f>
        <v>150*2021*7070*A</v>
      </c>
      <c r="B752" s="275">
        <f>ROUND(U59,0)</f>
        <v>249906</v>
      </c>
      <c r="C752" s="277">
        <f>ROUND(U60,2)</f>
        <v>13.89</v>
      </c>
      <c r="D752" s="275">
        <f>ROUND(U61,0)</f>
        <v>790381</v>
      </c>
      <c r="E752" s="275">
        <f>ROUND(U62,0)</f>
        <v>218455</v>
      </c>
      <c r="F752" s="275">
        <f>ROUND(U63,0)</f>
        <v>272007</v>
      </c>
      <c r="G752" s="275">
        <f>ROUND(U64,0)</f>
        <v>1074396</v>
      </c>
      <c r="H752" s="275">
        <f>ROUND(U65,0)</f>
        <v>1537</v>
      </c>
      <c r="I752" s="275">
        <f>ROUND(U66,0)</f>
        <v>99804</v>
      </c>
      <c r="J752" s="275">
        <f>ROUND(U67,0)</f>
        <v>29798</v>
      </c>
      <c r="K752" s="275">
        <f>ROUND(U68,0)</f>
        <v>77754</v>
      </c>
      <c r="L752" s="275">
        <f>ROUND(U69,0)</f>
        <v>52198</v>
      </c>
      <c r="M752" s="275">
        <f>ROUND(U70,0)</f>
        <v>0</v>
      </c>
      <c r="N752" s="275">
        <f>ROUND(U75,0)</f>
        <v>7761233</v>
      </c>
      <c r="O752" s="275">
        <f>ROUND(U73,0)</f>
        <v>1227980</v>
      </c>
      <c r="P752" s="275">
        <f>IF(U76&gt;0,ROUND(U76,0),0)</f>
        <v>2464</v>
      </c>
      <c r="Q752" s="275">
        <f>IF(U77&gt;0,ROUND(U77,0),0)</f>
        <v>0</v>
      </c>
      <c r="R752" s="275">
        <f>IF(U78&gt;0,ROUND(U78,0),0)</f>
        <v>1570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1499644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5" customHeight="1" x14ac:dyDescent="0.3">
      <c r="A753" s="209" t="str">
        <f>RIGHT($C$83,3)&amp;"*"&amp;RIGHT($C$82,4)&amp;"*"&amp;V$55&amp;"*"&amp;"A"</f>
        <v>150*2021*7110*A</v>
      </c>
      <c r="B753" s="275">
        <f>ROUND(V59,0)</f>
        <v>0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0</v>
      </c>
      <c r="O753" s="275">
        <f>ROUND(V73,0)</f>
        <v>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0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5" customHeight="1" x14ac:dyDescent="0.3">
      <c r="A754" s="209" t="str">
        <f>RIGHT($C$83,3)&amp;"*"&amp;RIGHT($C$82,4)&amp;"*"&amp;W$55&amp;"*"&amp;"A"</f>
        <v>150*2021*7120*A</v>
      </c>
      <c r="B754" s="275">
        <f>ROUND(W59,0)</f>
        <v>388</v>
      </c>
      <c r="C754" s="277">
        <f>ROUND(W60,2)</f>
        <v>0.73</v>
      </c>
      <c r="D754" s="275">
        <f>ROUND(W61,0)</f>
        <v>44306</v>
      </c>
      <c r="E754" s="275">
        <f>ROUND(W62,0)</f>
        <v>12246</v>
      </c>
      <c r="F754" s="275">
        <f>ROUND(W63,0)</f>
        <v>0</v>
      </c>
      <c r="G754" s="275">
        <f>ROUND(W64,0)</f>
        <v>0</v>
      </c>
      <c r="H754" s="275">
        <f>ROUND(W65,0)</f>
        <v>258</v>
      </c>
      <c r="I754" s="275">
        <f>ROUND(W66,0)</f>
        <v>266506</v>
      </c>
      <c r="J754" s="275">
        <f>ROUND(W67,0)</f>
        <v>2431</v>
      </c>
      <c r="K754" s="275">
        <f>ROUND(W68,0)</f>
        <v>5248</v>
      </c>
      <c r="L754" s="275">
        <f>ROUND(W69,0)</f>
        <v>311</v>
      </c>
      <c r="M754" s="275">
        <f>ROUND(W70,0)</f>
        <v>0</v>
      </c>
      <c r="N754" s="275">
        <f>ROUND(W75,0)</f>
        <v>370221</v>
      </c>
      <c r="O754" s="275">
        <f>ROUND(W73,0)</f>
        <v>36723</v>
      </c>
      <c r="P754" s="275">
        <f>IF(W76&gt;0,ROUND(W76,0),0)</f>
        <v>201</v>
      </c>
      <c r="Q754" s="275">
        <f>IF(W77&gt;0,ROUND(W77,0),0)</f>
        <v>0</v>
      </c>
      <c r="R754" s="275">
        <f>IF(W78&gt;0,ROUND(W78,0),0)</f>
        <v>83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94871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5" customHeight="1" x14ac:dyDescent="0.3">
      <c r="A755" s="209" t="str">
        <f>RIGHT($C$83,3)&amp;"*"&amp;RIGHT($C$82,4)&amp;"*"&amp;X$55&amp;"*"&amp;"A"</f>
        <v>150*2021*7130*A</v>
      </c>
      <c r="B755" s="275">
        <f>ROUND(X59,0)</f>
        <v>1692</v>
      </c>
      <c r="C755" s="277">
        <f>ROUND(X60,2)</f>
        <v>3.2</v>
      </c>
      <c r="D755" s="275">
        <f>ROUND(X61,0)</f>
        <v>193212</v>
      </c>
      <c r="E755" s="275">
        <f>ROUND(X62,0)</f>
        <v>53402</v>
      </c>
      <c r="F755" s="275">
        <f>ROUND(X63,0)</f>
        <v>47112</v>
      </c>
      <c r="G755" s="275">
        <f>ROUND(X64,0)</f>
        <v>10268</v>
      </c>
      <c r="H755" s="275">
        <f>ROUND(X65,0)</f>
        <v>3238</v>
      </c>
      <c r="I755" s="275">
        <f>ROUND(X66,0)</f>
        <v>18328</v>
      </c>
      <c r="J755" s="275">
        <f>ROUND(X67,0)</f>
        <v>10582</v>
      </c>
      <c r="K755" s="275">
        <f>ROUND(X68,0)</f>
        <v>22885</v>
      </c>
      <c r="L755" s="275">
        <f>ROUND(X69,0)</f>
        <v>1359</v>
      </c>
      <c r="M755" s="275">
        <f>ROUND(X70,0)</f>
        <v>0</v>
      </c>
      <c r="N755" s="275">
        <f>ROUND(X75,0)</f>
        <v>1614467</v>
      </c>
      <c r="O755" s="275">
        <f>ROUND(X73,0)</f>
        <v>160140</v>
      </c>
      <c r="P755" s="275">
        <f>IF(X76&gt;0,ROUND(X76,0),0)</f>
        <v>875</v>
      </c>
      <c r="Q755" s="275">
        <f>IF(X77&gt;0,ROUND(X77,0),0)</f>
        <v>0</v>
      </c>
      <c r="R755" s="275">
        <f>IF(X78&gt;0,ROUND(X78,0),0)</f>
        <v>361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279904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5" customHeight="1" x14ac:dyDescent="0.3">
      <c r="A756" s="209" t="str">
        <f>RIGHT($C$83,3)&amp;"*"&amp;RIGHT($C$82,4)&amp;"*"&amp;Y$55&amp;"*"&amp;"A"</f>
        <v>150*2021*7140*A</v>
      </c>
      <c r="B756" s="275">
        <f>ROUND(Y59,0)</f>
        <v>3239</v>
      </c>
      <c r="C756" s="277">
        <f>ROUND(Y60,2)</f>
        <v>9.2100000000000009</v>
      </c>
      <c r="D756" s="275">
        <f>ROUND(Y61,0)</f>
        <v>556456</v>
      </c>
      <c r="E756" s="275">
        <f>ROUND(Y62,0)</f>
        <v>153800</v>
      </c>
      <c r="F756" s="275">
        <f>ROUND(Y63,0)</f>
        <v>0</v>
      </c>
      <c r="G756" s="275">
        <f>ROUND(Y64,0)</f>
        <v>54315</v>
      </c>
      <c r="H756" s="275">
        <f>ROUND(Y65,0)</f>
        <v>1124</v>
      </c>
      <c r="I756" s="275">
        <f>ROUND(Y66,0)</f>
        <v>151992</v>
      </c>
      <c r="J756" s="275">
        <f>ROUND(Y67,0)</f>
        <v>30475</v>
      </c>
      <c r="K756" s="275">
        <f>ROUND(Y68,0)</f>
        <v>65909</v>
      </c>
      <c r="L756" s="275">
        <f>ROUND(Y69,0)</f>
        <v>3914</v>
      </c>
      <c r="M756" s="275">
        <f>ROUND(Y70,0)</f>
        <v>0</v>
      </c>
      <c r="N756" s="275">
        <f>ROUND(Y75,0)</f>
        <v>4649705</v>
      </c>
      <c r="O756" s="275">
        <f>ROUND(Y73,0)</f>
        <v>461208</v>
      </c>
      <c r="P756" s="275">
        <f>IF(Y76&gt;0,ROUND(Y76,0),0)</f>
        <v>2520</v>
      </c>
      <c r="Q756" s="275">
        <f>IF(Y77&gt;0,ROUND(Y77,0),0)</f>
        <v>0</v>
      </c>
      <c r="R756" s="275">
        <f>IF(Y78&gt;0,ROUND(Y78,0),0)</f>
        <v>1041</v>
      </c>
      <c r="S756" s="275">
        <f>IF(Y79&gt;0,ROUND(Y79,0),0)</f>
        <v>0</v>
      </c>
      <c r="T756" s="277">
        <f>IF(Y80&gt;0,ROUND(Y80,2),0)</f>
        <v>0</v>
      </c>
      <c r="U756" s="275"/>
      <c r="V756" s="276"/>
      <c r="W756" s="275"/>
      <c r="X756" s="275"/>
      <c r="Y756" s="275">
        <f t="shared" si="21"/>
        <v>805438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5" customHeight="1" x14ac:dyDescent="0.3">
      <c r="A757" s="209" t="str">
        <f>RIGHT($C$83,3)&amp;"*"&amp;RIGHT($C$82,4)&amp;"*"&amp;Z$55&amp;"*"&amp;"A"</f>
        <v>150*2021*7150*A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5" customHeight="1" x14ac:dyDescent="0.3">
      <c r="A758" s="209" t="str">
        <f>RIGHT($C$83,3)&amp;"*"&amp;RIGHT($C$82,4)&amp;"*"&amp;AA$55&amp;"*"&amp;"A"</f>
        <v>150*2021*7160*A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0</v>
      </c>
      <c r="O758" s="275">
        <f>ROUND(AA73,0)</f>
        <v>0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0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5" customHeight="1" x14ac:dyDescent="0.3">
      <c r="A759" s="209" t="str">
        <f>RIGHT($C$83,3)&amp;"*"&amp;RIGHT($C$82,4)&amp;"*"&amp;AB$55&amp;"*"&amp;"A"</f>
        <v>150*2021*7170*A</v>
      </c>
      <c r="B759" s="275"/>
      <c r="C759" s="277">
        <f>ROUND(AB60,2)</f>
        <v>1.37</v>
      </c>
      <c r="D759" s="275">
        <f>ROUND(AB61,0)</f>
        <v>82155</v>
      </c>
      <c r="E759" s="275">
        <f>ROUND(AB62,0)</f>
        <v>22707</v>
      </c>
      <c r="F759" s="275">
        <f>ROUND(AB63,0)</f>
        <v>371332</v>
      </c>
      <c r="G759" s="275">
        <f>ROUND(AB64,0)</f>
        <v>673653</v>
      </c>
      <c r="H759" s="275">
        <f>ROUND(AB65,0)</f>
        <v>3173</v>
      </c>
      <c r="I759" s="275">
        <f>ROUND(AB66,0)</f>
        <v>346245</v>
      </c>
      <c r="J759" s="275">
        <f>ROUND(AB67,0)</f>
        <v>20171</v>
      </c>
      <c r="K759" s="275">
        <f>ROUND(AB68,0)</f>
        <v>-8901</v>
      </c>
      <c r="L759" s="275">
        <f>ROUND(AB69,0)</f>
        <v>364</v>
      </c>
      <c r="M759" s="275">
        <f>ROUND(AB70,0)</f>
        <v>0</v>
      </c>
      <c r="N759" s="275">
        <f>ROUND(AB75,0)</f>
        <v>2954114</v>
      </c>
      <c r="O759" s="275">
        <f>ROUND(AB73,0)</f>
        <v>1674589</v>
      </c>
      <c r="P759" s="275">
        <f>IF(AB76&gt;0,ROUND(AB76,0),0)</f>
        <v>1668</v>
      </c>
      <c r="Q759" s="275">
        <f>IF(AB77&gt;0,ROUND(AB77,0),0)</f>
        <v>0</v>
      </c>
      <c r="R759" s="275">
        <f>IF(AB78&gt;0,ROUND(AB78,0),0)</f>
        <v>155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631826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5" customHeight="1" x14ac:dyDescent="0.3">
      <c r="A760" s="209" t="str">
        <f>RIGHT($C$83,3)&amp;"*"&amp;RIGHT($C$82,4)&amp;"*"&amp;AC$55&amp;"*"&amp;"A"</f>
        <v>150*2021*7180*A</v>
      </c>
      <c r="B760" s="275">
        <f>ROUND(AC59,0)</f>
        <v>0</v>
      </c>
      <c r="C760" s="277">
        <f>ROUND(AC60,2)</f>
        <v>0</v>
      </c>
      <c r="D760" s="275">
        <f>ROUND(AC61,0)</f>
        <v>0</v>
      </c>
      <c r="E760" s="275">
        <f>ROUND(AC62,0)</f>
        <v>0</v>
      </c>
      <c r="F760" s="275">
        <f>ROUND(AC63,0)</f>
        <v>0</v>
      </c>
      <c r="G760" s="275">
        <f>ROUND(AC64,0)</f>
        <v>17744</v>
      </c>
      <c r="H760" s="275">
        <f>ROUND(AC65,0)</f>
        <v>0</v>
      </c>
      <c r="I760" s="275">
        <f>ROUND(AC66,0)</f>
        <v>0</v>
      </c>
      <c r="J760" s="275">
        <f>ROUND(AC67,0)</f>
        <v>0</v>
      </c>
      <c r="K760" s="275">
        <f>ROUND(AC68,0)</f>
        <v>17879</v>
      </c>
      <c r="L760" s="275">
        <f>ROUND(AC69,0)</f>
        <v>0</v>
      </c>
      <c r="M760" s="275">
        <f>ROUND(AC70,0)</f>
        <v>0</v>
      </c>
      <c r="N760" s="275">
        <f>ROUND(AC75,0)</f>
        <v>176993</v>
      </c>
      <c r="O760" s="275">
        <f>ROUND(AC73,0)</f>
        <v>28358</v>
      </c>
      <c r="P760" s="275">
        <f>IF(AC76&gt;0,ROUND(AC76,0),0)</f>
        <v>0</v>
      </c>
      <c r="Q760" s="275">
        <f>IF(AC77&gt;0,ROUND(AC77,0),0)</f>
        <v>0</v>
      </c>
      <c r="R760" s="275">
        <f>IF(AC78&gt;0,ROUND(AC78,0),0)</f>
        <v>0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27843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5" customHeight="1" x14ac:dyDescent="0.3">
      <c r="A761" s="209" t="str">
        <f>RIGHT($C$83,3)&amp;"*"&amp;RIGHT($C$82,4)&amp;"*"&amp;AD$55&amp;"*"&amp;"A"</f>
        <v>150*2021*7190*A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5" customHeight="1" x14ac:dyDescent="0.3">
      <c r="A762" s="209" t="str">
        <f>RIGHT($C$83,3)&amp;"*"&amp;RIGHT($C$82,4)&amp;"*"&amp;AE$55&amp;"*"&amp;"A"</f>
        <v>150*2021*7200*A</v>
      </c>
      <c r="B762" s="275">
        <f>ROUND(AE59,0)</f>
        <v>3486</v>
      </c>
      <c r="C762" s="277">
        <f>ROUND(AE60,2)</f>
        <v>4.7300000000000004</v>
      </c>
      <c r="D762" s="275">
        <f>ROUND(AE61,0)</f>
        <v>353120</v>
      </c>
      <c r="E762" s="275">
        <f>ROUND(AE62,0)</f>
        <v>97599</v>
      </c>
      <c r="F762" s="275">
        <f>ROUND(AE63,0)</f>
        <v>0</v>
      </c>
      <c r="G762" s="275">
        <f>ROUND(AE64,0)</f>
        <v>10018</v>
      </c>
      <c r="H762" s="275">
        <f>ROUND(AE65,0)</f>
        <v>11129</v>
      </c>
      <c r="I762" s="275">
        <f>ROUND(AE66,0)</f>
        <v>10801</v>
      </c>
      <c r="J762" s="275">
        <f>ROUND(AE67,0)</f>
        <v>28612</v>
      </c>
      <c r="K762" s="275">
        <f>ROUND(AE68,0)</f>
        <v>34325</v>
      </c>
      <c r="L762" s="275">
        <f>ROUND(AE69,0)</f>
        <v>3187</v>
      </c>
      <c r="M762" s="275">
        <f>ROUND(AE70,0)</f>
        <v>0</v>
      </c>
      <c r="N762" s="275">
        <f>ROUND(AE75,0)</f>
        <v>826411</v>
      </c>
      <c r="O762" s="275">
        <f>ROUND(AE73,0)</f>
        <v>87601</v>
      </c>
      <c r="P762" s="275">
        <f>IF(AE76&gt;0,ROUND(AE76,0),0)</f>
        <v>2366</v>
      </c>
      <c r="Q762" s="275">
        <f>IF(AE77&gt;0,ROUND(AE77,0),0)</f>
        <v>0</v>
      </c>
      <c r="R762" s="275">
        <f>IF(AE78&gt;0,ROUND(AE78,0),0)</f>
        <v>535</v>
      </c>
      <c r="S762" s="275">
        <f>IF(AE79&gt;0,ROUND(AE79,0),0)</f>
        <v>0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230712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5" customHeight="1" x14ac:dyDescent="0.3">
      <c r="A763" s="209" t="str">
        <f>RIGHT($C$83,3)&amp;"*"&amp;RIGHT($C$82,4)&amp;"*"&amp;AF$55&amp;"*"&amp;"A"</f>
        <v>150*2021*7220*A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5" customHeight="1" x14ac:dyDescent="0.3">
      <c r="A764" s="209" t="str">
        <f>RIGHT($C$83,3)&amp;"*"&amp;RIGHT($C$82,4)&amp;"*"&amp;AG$55&amp;"*"&amp;"A"</f>
        <v>150*2021*7230*A</v>
      </c>
      <c r="B764" s="275">
        <f>ROUND(AG59,0)</f>
        <v>3884</v>
      </c>
      <c r="C764" s="277">
        <f>ROUND(AG60,2)</f>
        <v>11.31</v>
      </c>
      <c r="D764" s="275">
        <f>ROUND(AG61,0)</f>
        <v>1916231</v>
      </c>
      <c r="E764" s="275">
        <f>ROUND(AG62,0)</f>
        <v>529630</v>
      </c>
      <c r="F764" s="275">
        <f>ROUND(AG63,0)</f>
        <v>54308</v>
      </c>
      <c r="G764" s="275">
        <f>ROUND(AG64,0)</f>
        <v>71994</v>
      </c>
      <c r="H764" s="275">
        <f>ROUND(AG65,0)</f>
        <v>4850</v>
      </c>
      <c r="I764" s="275">
        <f>ROUND(AG66,0)</f>
        <v>128581</v>
      </c>
      <c r="J764" s="275">
        <f>ROUND(AG67,0)</f>
        <v>59450</v>
      </c>
      <c r="K764" s="275">
        <f>ROUND(AG68,0)</f>
        <v>12877</v>
      </c>
      <c r="L764" s="275">
        <f>ROUND(AG69,0)</f>
        <v>38744</v>
      </c>
      <c r="M764" s="275">
        <f>ROUND(AG70,0)</f>
        <v>0</v>
      </c>
      <c r="N764" s="275">
        <f>ROUND(AG75,0)</f>
        <v>8935997</v>
      </c>
      <c r="O764" s="275">
        <f>ROUND(AG73,0)</f>
        <v>666950</v>
      </c>
      <c r="P764" s="275">
        <f>IF(AG76&gt;0,ROUND(AG76,0),0)</f>
        <v>4916</v>
      </c>
      <c r="Q764" s="275">
        <f>IF(AG77&gt;0,ROUND(AG77,0),0)</f>
        <v>0</v>
      </c>
      <c r="R764" s="275">
        <f>IF(AG78&gt;0,ROUND(AG78,0),0)</f>
        <v>1279</v>
      </c>
      <c r="S764" s="275">
        <f>IF(AG79&gt;0,ROUND(AG79,0),0)</f>
        <v>7200</v>
      </c>
      <c r="T764" s="277">
        <f>IF(AG80&gt;0,ROUND(AG80,2),0)</f>
        <v>6.39</v>
      </c>
      <c r="U764" s="275"/>
      <c r="V764" s="276"/>
      <c r="W764" s="275"/>
      <c r="X764" s="275"/>
      <c r="Y764" s="275">
        <f t="shared" si="21"/>
        <v>1616656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5" customHeight="1" x14ac:dyDescent="0.3">
      <c r="A765" s="209" t="str">
        <f>RIGHT($C$83,3)&amp;"*"&amp;RIGHT($C$82,4)&amp;"*"&amp;AH$55&amp;"*"&amp;"A"</f>
        <v>150*2021*7240*A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5" customHeight="1" x14ac:dyDescent="0.3">
      <c r="A766" s="209" t="str">
        <f>RIGHT($C$83,3)&amp;"*"&amp;RIGHT($C$82,4)&amp;"*"&amp;AI$55&amp;"*"&amp;"A"</f>
        <v>150*2021*7250*A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5" customHeight="1" x14ac:dyDescent="0.3">
      <c r="A767" s="209" t="str">
        <f>RIGHT($C$83,3)&amp;"*"&amp;RIGHT($C$82,4)&amp;"*"&amp;AJ$55&amp;"*"&amp;"A"</f>
        <v>150*2021*7260*A</v>
      </c>
      <c r="B767" s="275">
        <f>ROUND(AJ59,0)</f>
        <v>18898</v>
      </c>
      <c r="C767" s="277">
        <f>ROUND(AJ60,2)</f>
        <v>36.29</v>
      </c>
      <c r="D767" s="275">
        <f>ROUND(AJ61,0)</f>
        <v>3921495</v>
      </c>
      <c r="E767" s="275">
        <f>ROUND(AJ62,0)</f>
        <v>1083868</v>
      </c>
      <c r="F767" s="275">
        <f>ROUND(AJ63,0)</f>
        <v>338988</v>
      </c>
      <c r="G767" s="275">
        <f>ROUND(AJ64,0)</f>
        <v>147381</v>
      </c>
      <c r="H767" s="275">
        <f>ROUND(AJ65,0)</f>
        <v>36883</v>
      </c>
      <c r="I767" s="275">
        <f>ROUND(AJ66,0)</f>
        <v>51600</v>
      </c>
      <c r="J767" s="275">
        <f>ROUND(AJ67,0)</f>
        <v>144719</v>
      </c>
      <c r="K767" s="275">
        <f>ROUND(AJ68,0)</f>
        <v>5175</v>
      </c>
      <c r="L767" s="275">
        <f>ROUND(AJ69,0)</f>
        <v>159325</v>
      </c>
      <c r="M767" s="275">
        <f>ROUND(AJ70,0)</f>
        <v>0</v>
      </c>
      <c r="N767" s="275">
        <f>ROUND(AJ75,0)</f>
        <v>5225666</v>
      </c>
      <c r="O767" s="275">
        <f>ROUND(AJ73,0)</f>
        <v>0</v>
      </c>
      <c r="P767" s="275">
        <f>IF(AJ76&gt;0,ROUND(AJ76,0),0)</f>
        <v>11967</v>
      </c>
      <c r="Q767" s="275">
        <f>IF(AJ77&gt;0,ROUND(AJ77,0),0)</f>
        <v>0</v>
      </c>
      <c r="R767" s="275">
        <f>IF(AJ78&gt;0,ROUND(AJ78,0),0)</f>
        <v>4102</v>
      </c>
      <c r="S767" s="275">
        <f>IF(AJ79&gt;0,ROUND(AJ79,0),0)</f>
        <v>0</v>
      </c>
      <c r="T767" s="277">
        <f>IF(AJ80&gt;0,ROUND(AJ80,2),0)</f>
        <v>0</v>
      </c>
      <c r="U767" s="275"/>
      <c r="V767" s="276"/>
      <c r="W767" s="275"/>
      <c r="X767" s="275"/>
      <c r="Y767" s="275">
        <f t="shared" si="21"/>
        <v>1782208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5" customHeight="1" x14ac:dyDescent="0.3">
      <c r="A768" s="209" t="str">
        <f>RIGHT($C$83,3)&amp;"*"&amp;RIGHT($C$82,4)&amp;"*"&amp;AK$55&amp;"*"&amp;"A"</f>
        <v>150*2021*7310*A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0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5" customHeight="1" x14ac:dyDescent="0.3">
      <c r="A769" s="209" t="str">
        <f>RIGHT($C$83,3)&amp;"*"&amp;RIGHT($C$82,4)&amp;"*"&amp;AL$55&amp;"*"&amp;"A"</f>
        <v>150*2021*7320*A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5" customHeight="1" x14ac:dyDescent="0.3">
      <c r="A770" s="209" t="str">
        <f>RIGHT($C$83,3)&amp;"*"&amp;RIGHT($C$82,4)&amp;"*"&amp;AM$55&amp;"*"&amp;"A"</f>
        <v>150*2021*7330*A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5" customHeight="1" x14ac:dyDescent="0.3">
      <c r="A771" s="209" t="str">
        <f>RIGHT($C$83,3)&amp;"*"&amp;RIGHT($C$82,4)&amp;"*"&amp;AN$55&amp;"*"&amp;"A"</f>
        <v>150*2021*7340*A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5" customHeight="1" x14ac:dyDescent="0.3">
      <c r="A772" s="209" t="str">
        <f>RIGHT($C$83,3)&amp;"*"&amp;RIGHT($C$82,4)&amp;"*"&amp;AO$55&amp;"*"&amp;"A"</f>
        <v>150*2021*7350*A</v>
      </c>
      <c r="B772" s="275">
        <f>ROUND(AO59,0)</f>
        <v>5232</v>
      </c>
      <c r="C772" s="277">
        <f>ROUND(AO60,2)</f>
        <v>1.19</v>
      </c>
      <c r="D772" s="275">
        <f>ROUND(AO61,0)</f>
        <v>96609</v>
      </c>
      <c r="E772" s="275">
        <f>ROUND(AO62,0)</f>
        <v>26702</v>
      </c>
      <c r="F772" s="275">
        <f>ROUND(AO63,0)</f>
        <v>7507</v>
      </c>
      <c r="G772" s="275">
        <f>ROUND(AO64,0)</f>
        <v>6767</v>
      </c>
      <c r="H772" s="275">
        <f>ROUND(AO65,0)</f>
        <v>210</v>
      </c>
      <c r="I772" s="275">
        <f>ROUND(AO66,0)</f>
        <v>34301</v>
      </c>
      <c r="J772" s="275">
        <f>ROUND(AO67,0)</f>
        <v>9070</v>
      </c>
      <c r="K772" s="275">
        <f>ROUND(AO68,0)</f>
        <v>769</v>
      </c>
      <c r="L772" s="275">
        <f>ROUND(AO69,0)</f>
        <v>2843</v>
      </c>
      <c r="M772" s="275">
        <f>ROUND(AO70,0)</f>
        <v>0</v>
      </c>
      <c r="N772" s="275">
        <f>ROUND(AO75,0)</f>
        <v>2276642</v>
      </c>
      <c r="O772" s="275">
        <f>ROUND(AO73,0)</f>
        <v>338992</v>
      </c>
      <c r="P772" s="275">
        <f>IF(AO76&gt;0,ROUND(AO76,0),0)</f>
        <v>750</v>
      </c>
      <c r="Q772" s="275">
        <f>IF(AO77&gt;0,ROUND(AO77,0),0)</f>
        <v>657</v>
      </c>
      <c r="R772" s="275">
        <f>IF(AO78&gt;0,ROUND(AO78,0),0)</f>
        <v>136</v>
      </c>
      <c r="S772" s="275">
        <f>IF(AO79&gt;0,ROUND(AO79,0),0)</f>
        <v>4153</v>
      </c>
      <c r="T772" s="277">
        <f>IF(AO80&gt;0,ROUND(AO80,2),0)</f>
        <v>1.1299999999999999</v>
      </c>
      <c r="U772" s="275"/>
      <c r="V772" s="276"/>
      <c r="W772" s="275"/>
      <c r="X772" s="275"/>
      <c r="Y772" s="275">
        <f t="shared" si="21"/>
        <v>360316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5" customHeight="1" x14ac:dyDescent="0.3">
      <c r="A773" s="209" t="str">
        <f>RIGHT($C$83,3)&amp;"*"&amp;RIGHT($C$82,4)&amp;"*"&amp;AP$55&amp;"*"&amp;"A"</f>
        <v>150*2021*7380*A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2371</v>
      </c>
      <c r="H773" s="275">
        <f>ROUND(AP65,0)</f>
        <v>3076</v>
      </c>
      <c r="I773" s="275">
        <f>ROUND(AP66,0)</f>
        <v>2513</v>
      </c>
      <c r="J773" s="275">
        <f>ROUND(AP67,0)</f>
        <v>0</v>
      </c>
      <c r="K773" s="275">
        <f>ROUND(AP68,0)</f>
        <v>669</v>
      </c>
      <c r="L773" s="275">
        <f>ROUND(AP69,0)</f>
        <v>372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1"/>
        <v>1285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5" customHeight="1" x14ac:dyDescent="0.3">
      <c r="A774" s="209" t="str">
        <f>RIGHT($C$83,3)&amp;"*"&amp;RIGHT($C$82,4)&amp;"*"&amp;AQ$55&amp;"*"&amp;"A"</f>
        <v>150*2021*7390*A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5" customHeight="1" x14ac:dyDescent="0.3">
      <c r="A775" s="209" t="str">
        <f>RIGHT($C$83,3)&amp;"*"&amp;RIGHT($C$82,4)&amp;"*"&amp;AR$55&amp;"*"&amp;"A"</f>
        <v>150*2021*7400*A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5" customHeight="1" x14ac:dyDescent="0.3">
      <c r="A776" s="209" t="str">
        <f>RIGHT($C$83,3)&amp;"*"&amp;RIGHT($C$82,4)&amp;"*"&amp;AS$55&amp;"*"&amp;"A"</f>
        <v>150*2021*7410*A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5" customHeight="1" x14ac:dyDescent="0.3">
      <c r="A777" s="209" t="str">
        <f>RIGHT($C$83,3)&amp;"*"&amp;RIGHT($C$82,4)&amp;"*"&amp;AT$55&amp;"*"&amp;"A"</f>
        <v>150*2021*7420*A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5" customHeight="1" x14ac:dyDescent="0.3">
      <c r="A778" s="209" t="str">
        <f>RIGHT($C$83,3)&amp;"*"&amp;RIGHT($C$82,4)&amp;"*"&amp;AU$55&amp;"*"&amp;"A"</f>
        <v>150*2021*7430*A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5" customHeight="1" x14ac:dyDescent="0.3">
      <c r="A779" s="209" t="str">
        <f>RIGHT($C$83,3)&amp;"*"&amp;RIGHT($C$82,4)&amp;"*"&amp;AV$55&amp;"*"&amp;"A"</f>
        <v>150*2021*7490*A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0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0</v>
      </c>
      <c r="O779" s="275">
        <f>ROUND(AV73,0)</f>
        <v>0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0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5" customHeight="1" x14ac:dyDescent="0.3">
      <c r="A780" s="209" t="str">
        <f>RIGHT($C$83,3)&amp;"*"&amp;RIGHT($C$82,4)&amp;"*"&amp;AW$55&amp;"*"&amp;"A"</f>
        <v>150*2021*8200*A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5" customHeight="1" x14ac:dyDescent="0.3">
      <c r="A781" s="209" t="str">
        <f>RIGHT($C$83,3)&amp;"*"&amp;RIGHT($C$82,4)&amp;"*"&amp;AX$55&amp;"*"&amp;"A"</f>
        <v>150*2021*8310*A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5" customHeight="1" x14ac:dyDescent="0.3">
      <c r="A782" s="209" t="str">
        <f>RIGHT($C$83,3)&amp;"*"&amp;RIGHT($C$82,4)&amp;"*"&amp;AY$55&amp;"*"&amp;"A"</f>
        <v>150*2021*8320*A</v>
      </c>
      <c r="B782" s="275">
        <f>ROUND(AY59,0)</f>
        <v>16126</v>
      </c>
      <c r="C782" s="277">
        <f>ROUND(AY60,2)</f>
        <v>8.27</v>
      </c>
      <c r="D782" s="275">
        <f>ROUND(AY61,0)</f>
        <v>285062</v>
      </c>
      <c r="E782" s="275">
        <f>ROUND(AY62,0)</f>
        <v>78789</v>
      </c>
      <c r="F782" s="275">
        <f>ROUND(AY63,0)</f>
        <v>0</v>
      </c>
      <c r="G782" s="275">
        <f>ROUND(AY64,0)</f>
        <v>169677</v>
      </c>
      <c r="H782" s="275">
        <f>ROUND(AY65,0)</f>
        <v>2060</v>
      </c>
      <c r="I782" s="275">
        <f>ROUND(AY66,0)</f>
        <v>9537</v>
      </c>
      <c r="J782" s="275">
        <f>ROUND(AY67,0)</f>
        <v>27452</v>
      </c>
      <c r="K782" s="275">
        <f>ROUND(AY68,0)</f>
        <v>6910</v>
      </c>
      <c r="L782" s="275">
        <f>ROUND(AY69,0)</f>
        <v>37187</v>
      </c>
      <c r="M782" s="275">
        <f>ROUND(AY70,0)</f>
        <v>0</v>
      </c>
      <c r="N782" s="275"/>
      <c r="O782" s="275"/>
      <c r="P782" s="275">
        <f>IF(AY76&gt;0,ROUND(AY76,0),0)</f>
        <v>2270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5" customHeight="1" x14ac:dyDescent="0.3">
      <c r="A783" s="209" t="str">
        <f>RIGHT($C$83,3)&amp;"*"&amp;RIGHT($C$82,4)&amp;"*"&amp;AZ$55&amp;"*"&amp;"A"</f>
        <v>150*2021*8330*A</v>
      </c>
      <c r="B783" s="275">
        <f>ROUND(AZ59,0)</f>
        <v>16126</v>
      </c>
      <c r="C783" s="277">
        <f>ROUND(AZ60,2)</f>
        <v>0.81</v>
      </c>
      <c r="D783" s="275">
        <f>ROUND(AZ61,0)</f>
        <v>28125</v>
      </c>
      <c r="E783" s="275">
        <f>ROUND(AZ62,0)</f>
        <v>7774</v>
      </c>
      <c r="F783" s="275">
        <f>ROUND(AZ63,0)</f>
        <v>0</v>
      </c>
      <c r="G783" s="275">
        <f>ROUND(AZ64,0)</f>
        <v>25349</v>
      </c>
      <c r="H783" s="275">
        <f>ROUND(AZ65,0)</f>
        <v>0</v>
      </c>
      <c r="I783" s="275">
        <f>ROUND(AZ66,0)</f>
        <v>0</v>
      </c>
      <c r="J783" s="275">
        <f>ROUND(AZ67,0)</f>
        <v>11972</v>
      </c>
      <c r="K783" s="275">
        <f>ROUND(AZ68,0)</f>
        <v>0</v>
      </c>
      <c r="L783" s="275">
        <f>ROUND(AZ69,0)</f>
        <v>475</v>
      </c>
      <c r="M783" s="275">
        <f>ROUND(AZ70,0)</f>
        <v>0</v>
      </c>
      <c r="N783" s="275"/>
      <c r="O783" s="275"/>
      <c r="P783" s="275">
        <f>IF(AZ76&gt;0,ROUND(AZ76,0),0)</f>
        <v>990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5" customHeight="1" x14ac:dyDescent="0.3">
      <c r="A784" s="209" t="str">
        <f>RIGHT($C$83,3)&amp;"*"&amp;RIGHT($C$82,4)&amp;"*"&amp;BA$55&amp;"*"&amp;"A"</f>
        <v>150*2021*8350*A</v>
      </c>
      <c r="B784" s="275">
        <f>ROUND(BA59,0)</f>
        <v>0</v>
      </c>
      <c r="C784" s="277">
        <f>ROUND(BA60,2)</f>
        <v>1.2</v>
      </c>
      <c r="D784" s="275">
        <f>ROUND(BA61,0)</f>
        <v>38409</v>
      </c>
      <c r="E784" s="275">
        <f>ROUND(BA62,0)</f>
        <v>10616</v>
      </c>
      <c r="F784" s="275">
        <f>ROUND(BA63,0)</f>
        <v>0</v>
      </c>
      <c r="G784" s="275">
        <f>ROUND(BA64,0)</f>
        <v>10869</v>
      </c>
      <c r="H784" s="275">
        <f>ROUND(BA65,0)</f>
        <v>18440</v>
      </c>
      <c r="I784" s="275">
        <f>ROUND(BA66,0)</f>
        <v>0</v>
      </c>
      <c r="J784" s="275">
        <f>ROUND(BA67,0)</f>
        <v>33861</v>
      </c>
      <c r="K784" s="275">
        <f>ROUND(BA68,0)</f>
        <v>1131</v>
      </c>
      <c r="L784" s="275">
        <f>ROUND(BA69,0)</f>
        <v>3744</v>
      </c>
      <c r="M784" s="275">
        <f>ROUND(BA70,0)</f>
        <v>0</v>
      </c>
      <c r="N784" s="275"/>
      <c r="O784" s="275"/>
      <c r="P784" s="275">
        <f>IF(BA76&gt;0,ROUND(BA76,0),0)</f>
        <v>2800</v>
      </c>
      <c r="Q784" s="275">
        <f>IF(BA77&gt;0,ROUND(BA77,0),0)</f>
        <v>0</v>
      </c>
      <c r="R784" s="275">
        <f>IF(BA78&gt;0,ROUND(BA78,0),0)</f>
        <v>135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5" customHeight="1" x14ac:dyDescent="0.3">
      <c r="A785" s="209" t="str">
        <f>RIGHT($C$83,3)&amp;"*"&amp;RIGHT($C$82,4)&amp;"*"&amp;BB$55&amp;"*"&amp;"A"</f>
        <v>150*2021*8360*A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5" customHeight="1" x14ac:dyDescent="0.3">
      <c r="A786" s="209" t="str">
        <f>RIGHT($C$83,3)&amp;"*"&amp;RIGHT($C$82,4)&amp;"*"&amp;BC$55&amp;"*"&amp;"A"</f>
        <v>150*2021*8370*A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5" customHeight="1" x14ac:dyDescent="0.3">
      <c r="A787" s="209" t="str">
        <f>RIGHT($C$83,3)&amp;"*"&amp;RIGHT($C$82,4)&amp;"*"&amp;BD$55&amp;"*"&amp;"A"</f>
        <v>150*2021*8420*A</v>
      </c>
      <c r="B787" s="275"/>
      <c r="C787" s="277">
        <f>ROUND(BD60,2)</f>
        <v>2</v>
      </c>
      <c r="D787" s="275">
        <f>ROUND(BD61,0)</f>
        <v>111655</v>
      </c>
      <c r="E787" s="275">
        <f>ROUND(BD62,0)</f>
        <v>30860</v>
      </c>
      <c r="F787" s="275">
        <f>ROUND(BD63,0)</f>
        <v>0</v>
      </c>
      <c r="G787" s="275">
        <f>ROUND(BD64,0)</f>
        <v>7615</v>
      </c>
      <c r="H787" s="275">
        <f>ROUND(BD65,0)</f>
        <v>201</v>
      </c>
      <c r="I787" s="275">
        <f>ROUND(BD66,0)</f>
        <v>24107</v>
      </c>
      <c r="J787" s="275">
        <f>ROUND(BD67,0)</f>
        <v>8780</v>
      </c>
      <c r="K787" s="275">
        <f>ROUND(BD68,0)</f>
        <v>334</v>
      </c>
      <c r="L787" s="275">
        <f>ROUND(BD69,0)</f>
        <v>2986</v>
      </c>
      <c r="M787" s="275">
        <f>ROUND(BD70,0)</f>
        <v>0</v>
      </c>
      <c r="N787" s="275"/>
      <c r="O787" s="275"/>
      <c r="P787" s="275">
        <f>IF(BD76&gt;0,ROUND(BD76,0),0)</f>
        <v>726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5" customHeight="1" x14ac:dyDescent="0.3">
      <c r="A788" s="209" t="str">
        <f>RIGHT($C$83,3)&amp;"*"&amp;RIGHT($C$82,4)&amp;"*"&amp;BE$55&amp;"*"&amp;"A"</f>
        <v>150*2021*8430*A</v>
      </c>
      <c r="B788" s="275">
        <f>ROUND(BE59,0)</f>
        <v>92859</v>
      </c>
      <c r="C788" s="277">
        <f>ROUND(BE60,2)</f>
        <v>6.33</v>
      </c>
      <c r="D788" s="275">
        <f>ROUND(BE61,0)</f>
        <v>224747</v>
      </c>
      <c r="E788" s="275">
        <f>ROUND(BE62,0)</f>
        <v>62118</v>
      </c>
      <c r="F788" s="275">
        <f>ROUND(BE63,0)</f>
        <v>2225</v>
      </c>
      <c r="G788" s="275">
        <f>ROUND(BE64,0)</f>
        <v>70580</v>
      </c>
      <c r="H788" s="275">
        <f>ROUND(BE65,0)</f>
        <v>153257</v>
      </c>
      <c r="I788" s="275">
        <f>ROUND(BE66,0)</f>
        <v>60338</v>
      </c>
      <c r="J788" s="275">
        <f>ROUND(BE67,0)</f>
        <v>74216</v>
      </c>
      <c r="K788" s="275">
        <f>ROUND(BE68,0)</f>
        <v>4185</v>
      </c>
      <c r="L788" s="275">
        <f>ROUND(BE69,0)</f>
        <v>18871</v>
      </c>
      <c r="M788" s="275">
        <f>ROUND(BE70,0)</f>
        <v>0</v>
      </c>
      <c r="N788" s="275"/>
      <c r="O788" s="275"/>
      <c r="P788" s="275">
        <f>IF(BE76&gt;0,ROUND(BE76,0),0)</f>
        <v>6137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5" customHeight="1" x14ac:dyDescent="0.3">
      <c r="A789" s="209" t="str">
        <f>RIGHT($C$83,3)&amp;"*"&amp;RIGHT($C$82,4)&amp;"*"&amp;BF$55&amp;"*"&amp;"A"</f>
        <v>150*2021*8460*A</v>
      </c>
      <c r="B789" s="275"/>
      <c r="C789" s="277">
        <f>ROUND(BF60,2)</f>
        <v>9.7899999999999991</v>
      </c>
      <c r="D789" s="275">
        <f>ROUND(BF61,0)</f>
        <v>324468</v>
      </c>
      <c r="E789" s="275">
        <f>ROUND(BF62,0)</f>
        <v>89680</v>
      </c>
      <c r="F789" s="275">
        <f>ROUND(BF63,0)</f>
        <v>0</v>
      </c>
      <c r="G789" s="275">
        <f>ROUND(BF64,0)</f>
        <v>128299</v>
      </c>
      <c r="H789" s="275">
        <f>ROUND(BF65,0)</f>
        <v>6307</v>
      </c>
      <c r="I789" s="275">
        <f>ROUND(BF66,0)</f>
        <v>74520</v>
      </c>
      <c r="J789" s="275">
        <f>ROUND(BF67,0)</f>
        <v>0</v>
      </c>
      <c r="K789" s="275">
        <f>ROUND(BF68,0)</f>
        <v>0</v>
      </c>
      <c r="L789" s="275">
        <f>ROUND(BF69,0)</f>
        <v>6644</v>
      </c>
      <c r="M789" s="275">
        <f>ROUND(BF70,0)</f>
        <v>0</v>
      </c>
      <c r="N789" s="275"/>
      <c r="O789" s="275"/>
      <c r="P789" s="275">
        <f>IF(BF76&gt;0,ROUND(BF76,0),0)</f>
        <v>0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5" customHeight="1" x14ac:dyDescent="0.3">
      <c r="A790" s="209" t="str">
        <f>RIGHT($C$83,3)&amp;"*"&amp;RIGHT($C$82,4)&amp;"*"&amp;BG$55&amp;"*"&amp;"A"</f>
        <v>150*2021*8470*A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0</v>
      </c>
      <c r="J790" s="275">
        <f>ROUND(BG67,0)</f>
        <v>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5" customHeight="1" x14ac:dyDescent="0.3">
      <c r="A791" s="209" t="str">
        <f>RIGHT($C$83,3)&amp;"*"&amp;RIGHT($C$82,4)&amp;"*"&amp;BH$55&amp;"*"&amp;"A"</f>
        <v>150*2021*8480*A</v>
      </c>
      <c r="B791" s="275"/>
      <c r="C791" s="277">
        <f>ROUND(BH60,2)</f>
        <v>9.36</v>
      </c>
      <c r="D791" s="275">
        <f>ROUND(BH61,0)</f>
        <v>406920</v>
      </c>
      <c r="E791" s="275">
        <f>ROUND(BH62,0)</f>
        <v>112469</v>
      </c>
      <c r="F791" s="275">
        <f>ROUND(BH63,0)</f>
        <v>1076</v>
      </c>
      <c r="G791" s="275">
        <f>ROUND(BH64,0)</f>
        <v>89394</v>
      </c>
      <c r="H791" s="275">
        <f>ROUND(BH65,0)</f>
        <v>81465</v>
      </c>
      <c r="I791" s="275">
        <f>ROUND(BH66,0)</f>
        <v>1824731</v>
      </c>
      <c r="J791" s="275">
        <f>ROUND(BH67,0)</f>
        <v>0</v>
      </c>
      <c r="K791" s="275">
        <f>ROUND(BH68,0)</f>
        <v>147762</v>
      </c>
      <c r="L791" s="275">
        <f>ROUND(BH69,0)</f>
        <v>9852</v>
      </c>
      <c r="M791" s="275">
        <f>ROUND(BH70,0)</f>
        <v>0</v>
      </c>
      <c r="N791" s="275"/>
      <c r="O791" s="275"/>
      <c r="P791" s="275">
        <f>IF(BH76&gt;0,ROUND(BH76,0),0)</f>
        <v>0</v>
      </c>
      <c r="Q791" s="275">
        <f>IF(BH77&gt;0,ROUND(BH77,0),0)</f>
        <v>0</v>
      </c>
      <c r="R791" s="275">
        <f>IF(BH78&gt;0,ROUND(BH78,0),0)</f>
        <v>1058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5" customHeight="1" x14ac:dyDescent="0.3">
      <c r="A792" s="209" t="str">
        <f>RIGHT($C$83,3)&amp;"*"&amp;RIGHT($C$82,4)&amp;"*"&amp;BI$55&amp;"*"&amp;"A"</f>
        <v>150*2021*8490*A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5" customHeight="1" x14ac:dyDescent="0.3">
      <c r="A793" s="209" t="str">
        <f>RIGHT($C$83,3)&amp;"*"&amp;RIGHT($C$82,4)&amp;"*"&amp;BJ$55&amp;"*"&amp;"A"</f>
        <v>150*2021*8510*A</v>
      </c>
      <c r="B793" s="275"/>
      <c r="C793" s="277">
        <f>ROUND(BJ60,2)</f>
        <v>2.73</v>
      </c>
      <c r="D793" s="275">
        <f>ROUND(BJ61,0)</f>
        <v>203008</v>
      </c>
      <c r="E793" s="275">
        <f>ROUND(BJ62,0)</f>
        <v>56110</v>
      </c>
      <c r="F793" s="275">
        <f>ROUND(BJ63,0)</f>
        <v>46548</v>
      </c>
      <c r="G793" s="275">
        <f>ROUND(BJ64,0)</f>
        <v>2334</v>
      </c>
      <c r="H793" s="275">
        <f>ROUND(BJ65,0)</f>
        <v>932</v>
      </c>
      <c r="I793" s="275">
        <f>ROUND(BJ66,0)</f>
        <v>95240</v>
      </c>
      <c r="J793" s="275">
        <f>ROUND(BJ67,0)</f>
        <v>0</v>
      </c>
      <c r="K793" s="275">
        <f>ROUND(BJ68,0)</f>
        <v>0</v>
      </c>
      <c r="L793" s="275">
        <f>ROUND(BJ69,0)</f>
        <v>75751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5" customHeight="1" x14ac:dyDescent="0.3">
      <c r="A794" s="209" t="str">
        <f>RIGHT($C$83,3)&amp;"*"&amp;RIGHT($C$82,4)&amp;"*"&amp;BK$55&amp;"*"&amp;"A"</f>
        <v>150*2021*8530*A</v>
      </c>
      <c r="B794" s="275"/>
      <c r="C794" s="277">
        <f>ROUND(BK60,2)</f>
        <v>13.64</v>
      </c>
      <c r="D794" s="275">
        <f>ROUND(BK61,0)</f>
        <v>628018</v>
      </c>
      <c r="E794" s="275">
        <f>ROUND(BK62,0)</f>
        <v>173579</v>
      </c>
      <c r="F794" s="275">
        <f>ROUND(BK63,0)</f>
        <v>0</v>
      </c>
      <c r="G794" s="275">
        <f>ROUND(BK64,0)</f>
        <v>3211</v>
      </c>
      <c r="H794" s="275">
        <f>ROUND(BK65,0)</f>
        <v>11425</v>
      </c>
      <c r="I794" s="275">
        <f>ROUND(BK66,0)</f>
        <v>216543</v>
      </c>
      <c r="J794" s="275">
        <f>ROUND(BK67,0)</f>
        <v>11476</v>
      </c>
      <c r="K794" s="275">
        <f>ROUND(BK68,0)</f>
        <v>930</v>
      </c>
      <c r="L794" s="275">
        <f>ROUND(BK69,0)</f>
        <v>12645</v>
      </c>
      <c r="M794" s="275">
        <f>ROUND(BK70,0)</f>
        <v>0</v>
      </c>
      <c r="N794" s="275"/>
      <c r="O794" s="275"/>
      <c r="P794" s="275">
        <f>IF(BK76&gt;0,ROUND(BK76,0),0)</f>
        <v>949</v>
      </c>
      <c r="Q794" s="275">
        <f>IF(BK77&gt;0,ROUND(BK77,0),0)</f>
        <v>0</v>
      </c>
      <c r="R794" s="275">
        <f>IF(BK78&gt;0,ROUND(BK78,0),0)</f>
        <v>1543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5" customHeight="1" x14ac:dyDescent="0.3">
      <c r="A795" s="209" t="str">
        <f>RIGHT($C$83,3)&amp;"*"&amp;RIGHT($C$82,4)&amp;"*"&amp;BL$55&amp;"*"&amp;"A"</f>
        <v>150*2021*8560*A</v>
      </c>
      <c r="B795" s="275"/>
      <c r="C795" s="277">
        <f>ROUND(BL60,2)</f>
        <v>14.42</v>
      </c>
      <c r="D795" s="275">
        <f>ROUND(BL61,0)</f>
        <v>571273</v>
      </c>
      <c r="E795" s="275">
        <f>ROUND(BL62,0)</f>
        <v>157895</v>
      </c>
      <c r="F795" s="275">
        <f>ROUND(BL63,0)</f>
        <v>0</v>
      </c>
      <c r="G795" s="275">
        <f>ROUND(BL64,0)</f>
        <v>7375</v>
      </c>
      <c r="H795" s="275">
        <f>ROUND(BL65,0)</f>
        <v>5612</v>
      </c>
      <c r="I795" s="275">
        <f>ROUND(BL66,0)</f>
        <v>27902</v>
      </c>
      <c r="J795" s="275">
        <f>ROUND(BL67,0)</f>
        <v>108137</v>
      </c>
      <c r="K795" s="275">
        <f>ROUND(BL68,0)</f>
        <v>4071</v>
      </c>
      <c r="L795" s="275">
        <f>ROUND(BL69,0)</f>
        <v>8507</v>
      </c>
      <c r="M795" s="275">
        <f>ROUND(BL70,0)</f>
        <v>0</v>
      </c>
      <c r="N795" s="275"/>
      <c r="O795" s="275"/>
      <c r="P795" s="275">
        <f>IF(BL76&gt;0,ROUND(BL76,0),0)</f>
        <v>8942</v>
      </c>
      <c r="Q795" s="275">
        <f>IF(BL77&gt;0,ROUND(BL77,0),0)</f>
        <v>0</v>
      </c>
      <c r="R795" s="275">
        <f>IF(BL78&gt;0,ROUND(BL78,0),0)</f>
        <v>1630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5" customHeight="1" x14ac:dyDescent="0.3">
      <c r="A796" s="209" t="str">
        <f>RIGHT($C$83,3)&amp;"*"&amp;RIGHT($C$82,4)&amp;"*"&amp;BM$55&amp;"*"&amp;"A"</f>
        <v>150*2021*8590*A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5" customHeight="1" x14ac:dyDescent="0.3">
      <c r="A797" s="209" t="str">
        <f>RIGHT($C$83,3)&amp;"*"&amp;RIGHT($C$82,4)&amp;"*"&amp;BN$55&amp;"*"&amp;"A"</f>
        <v>150*2021*8610*A</v>
      </c>
      <c r="B797" s="275"/>
      <c r="C797" s="277">
        <f>ROUND(BN60,2)</f>
        <v>9.23</v>
      </c>
      <c r="D797" s="275">
        <f>ROUND(BN61,0)</f>
        <v>979926</v>
      </c>
      <c r="E797" s="275">
        <f>ROUND(BN62,0)</f>
        <v>270843</v>
      </c>
      <c r="F797" s="275">
        <f>ROUND(BN63,0)</f>
        <v>79502</v>
      </c>
      <c r="G797" s="275">
        <f>ROUND(BN64,0)</f>
        <v>47087</v>
      </c>
      <c r="H797" s="275">
        <f>ROUND(BN65,0)</f>
        <v>24900</v>
      </c>
      <c r="I797" s="275">
        <f>ROUND(BN66,0)</f>
        <v>131801</v>
      </c>
      <c r="J797" s="275">
        <f>ROUND(BN67,0)</f>
        <v>166196</v>
      </c>
      <c r="K797" s="275">
        <f>ROUND(BN68,0)</f>
        <v>1376119</v>
      </c>
      <c r="L797" s="275">
        <f>ROUND(BN69,0)</f>
        <v>165282</v>
      </c>
      <c r="M797" s="275">
        <f>ROUND(BN70,0)</f>
        <v>0</v>
      </c>
      <c r="N797" s="275"/>
      <c r="O797" s="275"/>
      <c r="P797" s="275">
        <f>IF(BN76&gt;0,ROUND(BN76,0),0)</f>
        <v>13743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5" customHeight="1" x14ac:dyDescent="0.3">
      <c r="A798" s="209" t="str">
        <f>RIGHT($C$83,3)&amp;"*"&amp;RIGHT($C$82,4)&amp;"*"&amp;BO$55&amp;"*"&amp;"A"</f>
        <v>150*2021*8620*A</v>
      </c>
      <c r="B798" s="275"/>
      <c r="C798" s="277">
        <f>ROUND(BO60,2)</f>
        <v>0</v>
      </c>
      <c r="D798" s="275">
        <f>ROUND(BO61,0)</f>
        <v>0</v>
      </c>
      <c r="E798" s="275">
        <f>ROUND(BO62,0)</f>
        <v>0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0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5" customHeight="1" x14ac:dyDescent="0.3">
      <c r="A799" s="209" t="str">
        <f>RIGHT($C$83,3)&amp;"*"&amp;RIGHT($C$82,4)&amp;"*"&amp;BP$55&amp;"*"&amp;"A"</f>
        <v>150*2021*8630*A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5" customHeight="1" x14ac:dyDescent="0.3">
      <c r="A800" s="209" t="str">
        <f>RIGHT($C$83,3)&amp;"*"&amp;RIGHT($C$82,4)&amp;"*"&amp;BQ$55&amp;"*"&amp;"A"</f>
        <v>150*2021*8640*A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5" customHeight="1" x14ac:dyDescent="0.3">
      <c r="A801" s="209" t="str">
        <f>RIGHT($C$83,3)&amp;"*"&amp;RIGHT($C$82,4)&amp;"*"&amp;BR$55&amp;"*"&amp;"A"</f>
        <v>150*2021*8650*A</v>
      </c>
      <c r="B801" s="275"/>
      <c r="C801" s="277">
        <f>ROUND(BR60,2)</f>
        <v>3.35</v>
      </c>
      <c r="D801" s="275">
        <f>ROUND(BR61,0)</f>
        <v>307887</v>
      </c>
      <c r="E801" s="275">
        <f>ROUND(BR62,0)</f>
        <v>85097</v>
      </c>
      <c r="F801" s="275">
        <f>ROUND(BR63,0)</f>
        <v>0</v>
      </c>
      <c r="G801" s="275">
        <f>ROUND(BR64,0)</f>
        <v>3953</v>
      </c>
      <c r="H801" s="275">
        <f>ROUND(BR65,0)</f>
        <v>1758</v>
      </c>
      <c r="I801" s="275">
        <f>ROUND(BR66,0)</f>
        <v>6426</v>
      </c>
      <c r="J801" s="275">
        <f>ROUND(BR67,0)</f>
        <v>4837</v>
      </c>
      <c r="K801" s="275">
        <f>ROUND(BR68,0)</f>
        <v>521</v>
      </c>
      <c r="L801" s="275">
        <f>ROUND(BR69,0)</f>
        <v>33680</v>
      </c>
      <c r="M801" s="275">
        <f>ROUND(BR70,0)</f>
        <v>0</v>
      </c>
      <c r="N801" s="275"/>
      <c r="O801" s="275"/>
      <c r="P801" s="275">
        <f>IF(BR76&gt;0,ROUND(BR76,0),0)</f>
        <v>400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5" customHeight="1" x14ac:dyDescent="0.3">
      <c r="A802" s="209" t="str">
        <f>RIGHT($C$83,3)&amp;"*"&amp;RIGHT($C$82,4)&amp;"*"&amp;BS$55&amp;"*"&amp;"A"</f>
        <v>150*2021*8660*A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5" customHeight="1" x14ac:dyDescent="0.3">
      <c r="A803" s="209" t="str">
        <f>RIGHT($C$83,3)&amp;"*"&amp;RIGHT($C$82,4)&amp;"*"&amp;BT$55&amp;"*"&amp;"A"</f>
        <v>150*2021*8670*A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5" customHeight="1" x14ac:dyDescent="0.3">
      <c r="A804" s="209" t="str">
        <f>RIGHT($C$83,3)&amp;"*"&amp;RIGHT($C$82,4)&amp;"*"&amp;BU$55&amp;"*"&amp;"A"</f>
        <v>150*2021*8680*A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5" customHeight="1" x14ac:dyDescent="0.3">
      <c r="A805" s="209" t="str">
        <f>RIGHT($C$83,3)&amp;"*"&amp;RIGHT($C$82,4)&amp;"*"&amp;BV$55&amp;"*"&amp;"A"</f>
        <v>150*2021*8690*A</v>
      </c>
      <c r="B805" s="275"/>
      <c r="C805" s="277">
        <f>ROUND(BV60,2)</f>
        <v>9.52</v>
      </c>
      <c r="D805" s="275">
        <f>ROUND(BV61,0)</f>
        <v>398860</v>
      </c>
      <c r="E805" s="275">
        <f>ROUND(BV62,0)</f>
        <v>110242</v>
      </c>
      <c r="F805" s="275">
        <f>ROUND(BV63,0)</f>
        <v>0</v>
      </c>
      <c r="G805" s="275">
        <f>ROUND(BV64,0)</f>
        <v>2479</v>
      </c>
      <c r="H805" s="275">
        <f>ROUND(BV65,0)</f>
        <v>1653</v>
      </c>
      <c r="I805" s="275">
        <f>ROUND(BV66,0)</f>
        <v>87241</v>
      </c>
      <c r="J805" s="275">
        <f>ROUND(BV67,0)</f>
        <v>41854</v>
      </c>
      <c r="K805" s="275">
        <f>ROUND(BV68,0)</f>
        <v>2736</v>
      </c>
      <c r="L805" s="275">
        <f>ROUND(BV69,0)</f>
        <v>11613</v>
      </c>
      <c r="M805" s="275">
        <f>ROUND(BV70,0)</f>
        <v>0</v>
      </c>
      <c r="N805" s="275"/>
      <c r="O805" s="275"/>
      <c r="P805" s="275">
        <f>IF(BV76&gt;0,ROUND(BV76,0),0)</f>
        <v>3461</v>
      </c>
      <c r="Q805" s="275">
        <f>IF(BV77&gt;0,ROUND(BV77,0),0)</f>
        <v>0</v>
      </c>
      <c r="R805" s="275">
        <f>IF(BV78&gt;0,ROUND(BV78,0),0)</f>
        <v>1076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5" customHeight="1" x14ac:dyDescent="0.3">
      <c r="A806" s="209" t="str">
        <f>RIGHT($C$83,3)&amp;"*"&amp;RIGHT($C$82,4)&amp;"*"&amp;BW$55&amp;"*"&amp;"A"</f>
        <v>150*2021*8700*A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5" customHeight="1" x14ac:dyDescent="0.3">
      <c r="A807" s="209" t="str">
        <f>RIGHT($C$83,3)&amp;"*"&amp;RIGHT($C$82,4)&amp;"*"&amp;BX$55&amp;"*"&amp;"A"</f>
        <v>150*2021*8710*A</v>
      </c>
      <c r="B807" s="275"/>
      <c r="C807" s="277">
        <f>ROUND(BX60,2)</f>
        <v>2.67</v>
      </c>
      <c r="D807" s="275">
        <f>ROUND(BX61,0)</f>
        <v>197350</v>
      </c>
      <c r="E807" s="275">
        <f>ROUND(BX62,0)</f>
        <v>54546</v>
      </c>
      <c r="F807" s="275">
        <f>ROUND(BX63,0)</f>
        <v>0</v>
      </c>
      <c r="G807" s="275">
        <f>ROUND(BX64,0)</f>
        <v>732</v>
      </c>
      <c r="H807" s="275">
        <f>ROUND(BX65,0)</f>
        <v>1367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132128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301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5" customHeight="1" x14ac:dyDescent="0.3">
      <c r="A808" s="209" t="str">
        <f>RIGHT($C$83,3)&amp;"*"&amp;RIGHT($C$82,4)&amp;"*"&amp;BY$55&amp;"*"&amp;"A"</f>
        <v>150*2021*8720*A</v>
      </c>
      <c r="B808" s="275"/>
      <c r="C808" s="277">
        <f>ROUND(BY60,2)</f>
        <v>0</v>
      </c>
      <c r="D808" s="275">
        <f>ROUND(BY61,0)</f>
        <v>0</v>
      </c>
      <c r="E808" s="275">
        <f>ROUND(BY62,0)</f>
        <v>0</v>
      </c>
      <c r="F808" s="275">
        <f>ROUND(BY63,0)</f>
        <v>0</v>
      </c>
      <c r="G808" s="275">
        <f>ROUND(BY64,0)</f>
        <v>143</v>
      </c>
      <c r="H808" s="275">
        <f>ROUND(BY65,0)</f>
        <v>0</v>
      </c>
      <c r="I808" s="275">
        <f>ROUND(BY66,0)</f>
        <v>4295</v>
      </c>
      <c r="J808" s="275">
        <f>ROUND(BY67,0)</f>
        <v>0</v>
      </c>
      <c r="K808" s="275">
        <f>ROUND(BY68,0)</f>
        <v>0</v>
      </c>
      <c r="L808" s="275">
        <f>ROUND(BY69,0)</f>
        <v>392</v>
      </c>
      <c r="M808" s="275">
        <f>ROUND(BY70,0)</f>
        <v>0</v>
      </c>
      <c r="N808" s="275"/>
      <c r="O808" s="275"/>
      <c r="P808" s="275">
        <f>IF(BY76&gt;0,ROUND(BY76,0),0)</f>
        <v>0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5" customHeight="1" x14ac:dyDescent="0.3">
      <c r="A809" s="209" t="str">
        <f>RIGHT($C$83,3)&amp;"*"&amp;RIGHT($C$82,4)&amp;"*"&amp;BZ$55&amp;"*"&amp;"A"</f>
        <v>150*2021*8730*A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5" customHeight="1" x14ac:dyDescent="0.3">
      <c r="A810" s="209" t="str">
        <f>RIGHT($C$83,3)&amp;"*"&amp;RIGHT($C$82,4)&amp;"*"&amp;CA$55&amp;"*"&amp;"A"</f>
        <v>150*2021*8740*A</v>
      </c>
      <c r="B810" s="275"/>
      <c r="C810" s="277">
        <f>ROUND(CA60,2)</f>
        <v>0</v>
      </c>
      <c r="D810" s="275">
        <f>ROUND(CA61,0)</f>
        <v>0</v>
      </c>
      <c r="E810" s="275">
        <f>ROUND(CA62,0)</f>
        <v>0</v>
      </c>
      <c r="F810" s="275">
        <f>ROUND(CA63,0)</f>
        <v>0</v>
      </c>
      <c r="G810" s="275">
        <f>ROUND(CA64,0)</f>
        <v>0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0</v>
      </c>
      <c r="M810" s="275">
        <f>ROUND(CA70,0)</f>
        <v>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5" customHeight="1" x14ac:dyDescent="0.3">
      <c r="A811" s="209" t="str">
        <f>RIGHT($C$83,3)&amp;"*"&amp;RIGHT($C$82,4)&amp;"*"&amp;CB$55&amp;"*"&amp;"A"</f>
        <v>150*2021*8770*A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5" customHeight="1" x14ac:dyDescent="0.3">
      <c r="A812" s="209" t="str">
        <f>RIGHT($C$83,3)&amp;"*"&amp;RIGHT($C$82,4)&amp;"*"&amp;CC$55&amp;"*"&amp;"A"</f>
        <v>150*2021*8790*A</v>
      </c>
      <c r="B812" s="275"/>
      <c r="C812" s="277">
        <f>ROUND(CC60,2)</f>
        <v>0</v>
      </c>
      <c r="D812" s="275">
        <f>ROUND(CC61,0)</f>
        <v>0</v>
      </c>
      <c r="E812" s="275">
        <f>ROUND(CC62,0)</f>
        <v>0</v>
      </c>
      <c r="F812" s="275">
        <f>ROUND(CC63,0)</f>
        <v>0</v>
      </c>
      <c r="G812" s="275">
        <f>ROUND(CC64,0)</f>
        <v>0</v>
      </c>
      <c r="H812" s="275">
        <f>ROUND(CC65,0)</f>
        <v>0</v>
      </c>
      <c r="I812" s="275">
        <f>ROUND(CC66,0)</f>
        <v>0</v>
      </c>
      <c r="J812" s="275">
        <f>ROUND(CC67,0)</f>
        <v>0</v>
      </c>
      <c r="K812" s="275">
        <f>ROUND(CC68,0)</f>
        <v>0</v>
      </c>
      <c r="L812" s="275">
        <f>ROUND(CC69,0)</f>
        <v>0</v>
      </c>
      <c r="M812" s="275">
        <f>ROUND(CC70,0)</f>
        <v>0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5" customHeight="1" x14ac:dyDescent="0.3">
      <c r="A813" s="209" t="str">
        <f>RIGHT($C$83,3)&amp;"*"&amp;RIGHT($C$82,4)&amp;"*"&amp;"9000"&amp;"*"&amp;"A"</f>
        <v>150*2021*9000*A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2321977</v>
      </c>
      <c r="V813" s="276">
        <f>ROUND(CD70,0)</f>
        <v>2225764</v>
      </c>
      <c r="W813" s="275">
        <f>ROUND(CE72,0)</f>
        <v>198251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5" customHeight="1" x14ac:dyDescent="0.3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5" customHeight="1" x14ac:dyDescent="0.3">
      <c r="B815" s="279" t="s">
        <v>1004</v>
      </c>
      <c r="C815" s="280">
        <f t="shared" ref="C815:K815" si="22">SUM(C734:C813)</f>
        <v>220.79</v>
      </c>
      <c r="D815" s="276">
        <f t="shared" si="22"/>
        <v>16555095</v>
      </c>
      <c r="E815" s="276">
        <f t="shared" si="22"/>
        <v>4575688</v>
      </c>
      <c r="F815" s="276">
        <f t="shared" si="22"/>
        <v>1475953</v>
      </c>
      <c r="G815" s="276">
        <f t="shared" si="22"/>
        <v>3189523</v>
      </c>
      <c r="H815" s="276">
        <f t="shared" si="22"/>
        <v>388506</v>
      </c>
      <c r="I815" s="276">
        <f t="shared" si="22"/>
        <v>4629757</v>
      </c>
      <c r="J815" s="276">
        <f t="shared" si="22"/>
        <v>1122972</v>
      </c>
      <c r="K815" s="276">
        <f t="shared" si="22"/>
        <v>1875688</v>
      </c>
      <c r="L815" s="276">
        <f>SUM(L734:L813)+SUM(U734:U813)</f>
        <v>3230605</v>
      </c>
      <c r="M815" s="276">
        <f>SUM(M734:M813)+SUM(V734:V813)</f>
        <v>2225764</v>
      </c>
      <c r="N815" s="276">
        <f t="shared" ref="N815:Y815" si="23">SUM(N734:N813)</f>
        <v>54887843</v>
      </c>
      <c r="O815" s="276">
        <f t="shared" si="23"/>
        <v>16152391</v>
      </c>
      <c r="P815" s="276">
        <f t="shared" si="23"/>
        <v>92860</v>
      </c>
      <c r="Q815" s="276">
        <f t="shared" si="23"/>
        <v>16126</v>
      </c>
      <c r="R815" s="276">
        <f t="shared" si="23"/>
        <v>20154</v>
      </c>
      <c r="S815" s="276">
        <f t="shared" si="23"/>
        <v>122658</v>
      </c>
      <c r="T815" s="280">
        <f t="shared" si="23"/>
        <v>45.760000000000005</v>
      </c>
      <c r="U815" s="276">
        <f t="shared" si="23"/>
        <v>2321977</v>
      </c>
      <c r="V815" s="276">
        <f t="shared" si="23"/>
        <v>2225764</v>
      </c>
      <c r="W815" s="276">
        <f t="shared" si="23"/>
        <v>198251</v>
      </c>
      <c r="X815" s="276">
        <f t="shared" si="23"/>
        <v>0</v>
      </c>
      <c r="Y815" s="276">
        <f t="shared" si="23"/>
        <v>12226284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5" customHeight="1" x14ac:dyDescent="0.3">
      <c r="B816" s="276" t="s">
        <v>1005</v>
      </c>
      <c r="C816" s="280">
        <f>CE60</f>
        <v>220.79</v>
      </c>
      <c r="D816" s="276">
        <f>CE61</f>
        <v>16555095</v>
      </c>
      <c r="E816" s="276">
        <f>CE62</f>
        <v>4575688</v>
      </c>
      <c r="F816" s="276">
        <f>CE63</f>
        <v>1475953</v>
      </c>
      <c r="G816" s="276">
        <f>CE64</f>
        <v>3189523</v>
      </c>
      <c r="H816" s="279">
        <f>CE65</f>
        <v>388506</v>
      </c>
      <c r="I816" s="279">
        <f>CE66</f>
        <v>4629757</v>
      </c>
      <c r="J816" s="279">
        <f>CE67</f>
        <v>1122972</v>
      </c>
      <c r="K816" s="279">
        <f>CE68</f>
        <v>1875688</v>
      </c>
      <c r="L816" s="279">
        <f>CE69</f>
        <v>3230605</v>
      </c>
      <c r="M816" s="279">
        <f>CE70</f>
        <v>2225764</v>
      </c>
      <c r="N816" s="276">
        <f>CE75</f>
        <v>54887843</v>
      </c>
      <c r="O816" s="276">
        <f>CE73</f>
        <v>16152391</v>
      </c>
      <c r="P816" s="276">
        <f>CE76</f>
        <v>92860</v>
      </c>
      <c r="Q816" s="276">
        <f>CE77</f>
        <v>16126</v>
      </c>
      <c r="R816" s="276">
        <f>CE78</f>
        <v>20154</v>
      </c>
      <c r="S816" s="276">
        <f>CE79</f>
        <v>122658</v>
      </c>
      <c r="T816" s="280">
        <f>CE80</f>
        <v>45.760000000000005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12226282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16555095</v>
      </c>
      <c r="E817" s="180">
        <f>C379</f>
        <v>4575688</v>
      </c>
      <c r="F817" s="180">
        <f>C380</f>
        <v>1475953</v>
      </c>
      <c r="G817" s="240">
        <f>C381</f>
        <v>3189523</v>
      </c>
      <c r="H817" s="240">
        <f>C382</f>
        <v>388506</v>
      </c>
      <c r="I817" s="240">
        <f>C383</f>
        <v>4629757</v>
      </c>
      <c r="J817" s="240">
        <f>C384</f>
        <v>1122960</v>
      </c>
      <c r="K817" s="240">
        <f>C385</f>
        <v>1875688</v>
      </c>
      <c r="L817" s="240">
        <f>C386+C387+C388+C389</f>
        <v>3230605</v>
      </c>
      <c r="M817" s="240">
        <f>C370</f>
        <v>2225764</v>
      </c>
      <c r="N817" s="180">
        <f>D361</f>
        <v>54887842</v>
      </c>
      <c r="O817" s="180">
        <f>C359</f>
        <v>16152390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79" transitionEvaluation="1" transitionEntry="1" codeName="Sheet10">
    <pageSetUpPr autoPageBreaks="0" fitToPage="1"/>
  </sheetPr>
  <dimension ref="A1:CF816"/>
  <sheetViews>
    <sheetView showGridLines="0" topLeftCell="A79" zoomScale="75" workbookViewId="0">
      <selection activeCell="C82" sqref="C82:C83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3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">
      <c r="A3" s="199"/>
      <c r="C3" s="235"/>
    </row>
    <row r="4" spans="1:6" ht="12.75" customHeight="1" x14ac:dyDescent="0.3">
      <c r="C4" s="235"/>
    </row>
    <row r="5" spans="1:6" ht="12.75" customHeight="1" x14ac:dyDescent="0.3">
      <c r="A5" s="199" t="s">
        <v>1258</v>
      </c>
      <c r="C5" s="235"/>
    </row>
    <row r="6" spans="1:6" ht="12.75" customHeight="1" x14ac:dyDescent="0.3">
      <c r="A6" s="199" t="s">
        <v>0</v>
      </c>
      <c r="C6" s="235"/>
    </row>
    <row r="7" spans="1:6" ht="12.75" customHeight="1" x14ac:dyDescent="0.3">
      <c r="A7" s="199" t="s">
        <v>1</v>
      </c>
      <c r="C7" s="235"/>
    </row>
    <row r="8" spans="1:6" ht="12.75" customHeight="1" x14ac:dyDescent="0.3">
      <c r="C8" s="235"/>
    </row>
    <row r="9" spans="1:6" ht="12.75" customHeight="1" x14ac:dyDescent="0.3">
      <c r="C9" s="235"/>
    </row>
    <row r="10" spans="1:6" ht="12.75" customHeight="1" x14ac:dyDescent="0.3">
      <c r="A10" s="198" t="s">
        <v>1228</v>
      </c>
      <c r="C10" s="235"/>
    </row>
    <row r="11" spans="1:6" ht="12.75" customHeight="1" x14ac:dyDescent="0.3">
      <c r="A11" s="198" t="s">
        <v>1230</v>
      </c>
      <c r="C11" s="235"/>
    </row>
    <row r="12" spans="1:6" ht="12.75" customHeight="1" x14ac:dyDescent="0.3">
      <c r="C12" s="235"/>
    </row>
    <row r="13" spans="1:6" ht="12.75" customHeight="1" x14ac:dyDescent="0.3">
      <c r="C13" s="235"/>
    </row>
    <row r="14" spans="1:6" ht="12.75" customHeight="1" x14ac:dyDescent="0.3">
      <c r="A14" s="199" t="s">
        <v>2</v>
      </c>
      <c r="C14" s="235"/>
    </row>
    <row r="15" spans="1:6" ht="12.75" customHeight="1" x14ac:dyDescent="0.3">
      <c r="A15" s="199"/>
      <c r="C15" s="235"/>
    </row>
    <row r="16" spans="1:6" ht="12.75" customHeight="1" x14ac:dyDescent="0.3">
      <c r="A16" s="291" t="s">
        <v>1265</v>
      </c>
      <c r="C16" s="235"/>
    </row>
    <row r="17" spans="1:7" ht="12.75" customHeight="1" x14ac:dyDescent="0.3">
      <c r="A17" s="291" t="s">
        <v>1264</v>
      </c>
      <c r="C17" s="286"/>
      <c r="F17" s="236"/>
    </row>
    <row r="18" spans="1:7" ht="12.75" customHeight="1" x14ac:dyDescent="0.3">
      <c r="A18" s="289"/>
      <c r="C18" s="235"/>
    </row>
    <row r="19" spans="1:7" ht="12.75" customHeight="1" x14ac:dyDescent="0.3">
      <c r="C19" s="235"/>
    </row>
    <row r="20" spans="1:7" ht="12.75" customHeight="1" x14ac:dyDescent="0.3">
      <c r="A20" s="272" t="s">
        <v>1233</v>
      </c>
      <c r="B20" s="272"/>
      <c r="C20" s="287"/>
      <c r="D20" s="272"/>
      <c r="E20" s="272"/>
      <c r="F20" s="272"/>
      <c r="G20" s="272"/>
    </row>
    <row r="21" spans="1:7" ht="22.5" customHeight="1" x14ac:dyDescent="0.3">
      <c r="A21" s="199"/>
      <c r="C21" s="235"/>
    </row>
    <row r="22" spans="1:7" ht="12.65" customHeight="1" x14ac:dyDescent="0.3">
      <c r="A22" s="272" t="s">
        <v>1253</v>
      </c>
      <c r="B22" s="290"/>
      <c r="C22" s="287"/>
      <c r="D22" s="272"/>
      <c r="E22" s="272"/>
      <c r="F22" s="272"/>
    </row>
    <row r="23" spans="1:7" ht="12.65" customHeight="1" x14ac:dyDescent="0.3">
      <c r="B23" s="199"/>
      <c r="C23" s="235"/>
    </row>
    <row r="24" spans="1:7" ht="12.65" customHeight="1" x14ac:dyDescent="0.3">
      <c r="A24" s="240" t="s">
        <v>3</v>
      </c>
      <c r="C24" s="235"/>
    </row>
    <row r="25" spans="1:7" ht="12.65" customHeight="1" x14ac:dyDescent="0.3">
      <c r="A25" s="198" t="s">
        <v>1234</v>
      </c>
      <c r="C25" s="235"/>
    </row>
    <row r="26" spans="1:7" ht="12.65" customHeight="1" x14ac:dyDescent="0.3">
      <c r="A26" s="199" t="s">
        <v>4</v>
      </c>
      <c r="C26" s="235"/>
    </row>
    <row r="27" spans="1:7" ht="12.65" customHeight="1" x14ac:dyDescent="0.3">
      <c r="A27" s="198" t="s">
        <v>1235</v>
      </c>
      <c r="C27" s="235"/>
    </row>
    <row r="28" spans="1:7" ht="12.65" customHeight="1" x14ac:dyDescent="0.3">
      <c r="A28" s="199" t="s">
        <v>5</v>
      </c>
      <c r="C28" s="235"/>
    </row>
    <row r="29" spans="1:7" ht="12.65" customHeight="1" x14ac:dyDescent="0.3">
      <c r="A29" s="198"/>
      <c r="C29" s="235"/>
    </row>
    <row r="30" spans="1:7" ht="12.65" customHeight="1" x14ac:dyDescent="0.3">
      <c r="A30" s="180" t="s">
        <v>6</v>
      </c>
      <c r="C30" s="235"/>
    </row>
    <row r="31" spans="1:7" ht="12.65" customHeight="1" x14ac:dyDescent="0.3">
      <c r="A31" s="199" t="s">
        <v>7</v>
      </c>
      <c r="C31" s="235"/>
    </row>
    <row r="32" spans="1:7" ht="12.65" customHeight="1" x14ac:dyDescent="0.3">
      <c r="A32" s="199" t="s">
        <v>8</v>
      </c>
      <c r="C32" s="235"/>
    </row>
    <row r="33" spans="1:84" ht="12.65" customHeight="1" x14ac:dyDescent="0.3">
      <c r="A33" s="198" t="s">
        <v>1236</v>
      </c>
      <c r="C33" s="235"/>
    </row>
    <row r="34" spans="1:84" ht="12.65" customHeight="1" x14ac:dyDescent="0.3">
      <c r="A34" s="199" t="s">
        <v>9</v>
      </c>
      <c r="C34" s="235"/>
    </row>
    <row r="35" spans="1:84" ht="12.65" customHeight="1" x14ac:dyDescent="0.3">
      <c r="A35" s="199"/>
      <c r="C35" s="235"/>
    </row>
    <row r="36" spans="1:84" ht="12.65" customHeight="1" x14ac:dyDescent="0.3">
      <c r="A36" s="198" t="s">
        <v>1237</v>
      </c>
      <c r="C36" s="235"/>
    </row>
    <row r="37" spans="1:84" ht="12.65" customHeight="1" x14ac:dyDescent="0.3">
      <c r="A37" s="199" t="s">
        <v>1229</v>
      </c>
      <c r="C37" s="235"/>
    </row>
    <row r="38" spans="1:84" ht="12" customHeight="1" x14ac:dyDescent="0.3">
      <c r="A38" s="198"/>
      <c r="C38" s="235"/>
    </row>
    <row r="39" spans="1:84" ht="12.65" customHeight="1" x14ac:dyDescent="0.3">
      <c r="A39" s="199"/>
      <c r="C39" s="235"/>
    </row>
    <row r="40" spans="1:84" ht="12" customHeight="1" x14ac:dyDescent="0.3">
      <c r="A40" s="199"/>
      <c r="C40" s="235"/>
    </row>
    <row r="41" spans="1:84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">
      <c r="A43" s="199"/>
      <c r="C43" s="235"/>
      <c r="F43" s="181"/>
    </row>
    <row r="44" spans="1:84" ht="12" customHeight="1" x14ac:dyDescent="0.3">
      <c r="A44" s="294"/>
      <c r="B44" s="294"/>
      <c r="C44" s="295" t="s">
        <v>10</v>
      </c>
      <c r="D44" s="296" t="s">
        <v>11</v>
      </c>
      <c r="E44" s="296" t="s">
        <v>12</v>
      </c>
      <c r="F44" s="296" t="s">
        <v>13</v>
      </c>
      <c r="G44" s="296" t="s">
        <v>14</v>
      </c>
      <c r="H44" s="296" t="s">
        <v>15</v>
      </c>
      <c r="I44" s="296" t="s">
        <v>16</v>
      </c>
      <c r="J44" s="296" t="s">
        <v>17</v>
      </c>
      <c r="K44" s="296" t="s">
        <v>18</v>
      </c>
      <c r="L44" s="296" t="s">
        <v>19</v>
      </c>
      <c r="M44" s="296" t="s">
        <v>20</v>
      </c>
      <c r="N44" s="296" t="s">
        <v>21</v>
      </c>
      <c r="O44" s="296" t="s">
        <v>22</v>
      </c>
      <c r="P44" s="296" t="s">
        <v>23</v>
      </c>
      <c r="Q44" s="296" t="s">
        <v>24</v>
      </c>
      <c r="R44" s="296" t="s">
        <v>25</v>
      </c>
      <c r="S44" s="296" t="s">
        <v>26</v>
      </c>
      <c r="T44" s="296" t="s">
        <v>27</v>
      </c>
      <c r="U44" s="296" t="s">
        <v>28</v>
      </c>
      <c r="V44" s="296" t="s">
        <v>29</v>
      </c>
      <c r="W44" s="296" t="s">
        <v>30</v>
      </c>
      <c r="X44" s="296" t="s">
        <v>31</v>
      </c>
      <c r="Y44" s="296" t="s">
        <v>32</v>
      </c>
      <c r="Z44" s="296" t="s">
        <v>33</v>
      </c>
      <c r="AA44" s="296" t="s">
        <v>34</v>
      </c>
      <c r="AB44" s="296" t="s">
        <v>35</v>
      </c>
      <c r="AC44" s="296" t="s">
        <v>36</v>
      </c>
      <c r="AD44" s="296" t="s">
        <v>37</v>
      </c>
      <c r="AE44" s="296" t="s">
        <v>38</v>
      </c>
      <c r="AF44" s="296" t="s">
        <v>39</v>
      </c>
      <c r="AG44" s="296" t="s">
        <v>40</v>
      </c>
      <c r="AH44" s="296" t="s">
        <v>41</v>
      </c>
      <c r="AI44" s="296" t="s">
        <v>42</v>
      </c>
      <c r="AJ44" s="296" t="s">
        <v>43</v>
      </c>
      <c r="AK44" s="296" t="s">
        <v>44</v>
      </c>
      <c r="AL44" s="296" t="s">
        <v>45</v>
      </c>
      <c r="AM44" s="296" t="s">
        <v>46</v>
      </c>
      <c r="AN44" s="296" t="s">
        <v>47</v>
      </c>
      <c r="AO44" s="296" t="s">
        <v>48</v>
      </c>
      <c r="AP44" s="296" t="s">
        <v>49</v>
      </c>
      <c r="AQ44" s="296" t="s">
        <v>50</v>
      </c>
      <c r="AR44" s="296" t="s">
        <v>51</v>
      </c>
      <c r="AS44" s="296" t="s">
        <v>52</v>
      </c>
      <c r="AT44" s="296" t="s">
        <v>53</v>
      </c>
      <c r="AU44" s="296" t="s">
        <v>54</v>
      </c>
      <c r="AV44" s="296" t="s">
        <v>55</v>
      </c>
      <c r="AW44" s="296" t="s">
        <v>56</v>
      </c>
      <c r="AX44" s="296" t="s">
        <v>57</v>
      </c>
      <c r="AY44" s="296" t="s">
        <v>58</v>
      </c>
      <c r="AZ44" s="296" t="s">
        <v>59</v>
      </c>
      <c r="BA44" s="296" t="s">
        <v>60</v>
      </c>
      <c r="BB44" s="296" t="s">
        <v>61</v>
      </c>
      <c r="BC44" s="296" t="s">
        <v>62</v>
      </c>
      <c r="BD44" s="296" t="s">
        <v>63</v>
      </c>
      <c r="BE44" s="296" t="s">
        <v>64</v>
      </c>
      <c r="BF44" s="296" t="s">
        <v>65</v>
      </c>
      <c r="BG44" s="296" t="s">
        <v>66</v>
      </c>
      <c r="BH44" s="296" t="s">
        <v>67</v>
      </c>
      <c r="BI44" s="296" t="s">
        <v>68</v>
      </c>
      <c r="BJ44" s="296" t="s">
        <v>69</v>
      </c>
      <c r="BK44" s="296" t="s">
        <v>70</v>
      </c>
      <c r="BL44" s="296" t="s">
        <v>71</v>
      </c>
      <c r="BM44" s="296" t="s">
        <v>72</v>
      </c>
      <c r="BN44" s="296" t="s">
        <v>73</v>
      </c>
      <c r="BO44" s="296" t="s">
        <v>74</v>
      </c>
      <c r="BP44" s="296" t="s">
        <v>75</v>
      </c>
      <c r="BQ44" s="296" t="s">
        <v>76</v>
      </c>
      <c r="BR44" s="296" t="s">
        <v>77</v>
      </c>
      <c r="BS44" s="296" t="s">
        <v>78</v>
      </c>
      <c r="BT44" s="296" t="s">
        <v>79</v>
      </c>
      <c r="BU44" s="296" t="s">
        <v>80</v>
      </c>
      <c r="BV44" s="296" t="s">
        <v>81</v>
      </c>
      <c r="BW44" s="296" t="s">
        <v>82</v>
      </c>
      <c r="BX44" s="296" t="s">
        <v>83</v>
      </c>
      <c r="BY44" s="296" t="s">
        <v>84</v>
      </c>
      <c r="BZ44" s="296" t="s">
        <v>85</v>
      </c>
      <c r="CA44" s="296" t="s">
        <v>86</v>
      </c>
      <c r="CB44" s="296" t="s">
        <v>87</v>
      </c>
      <c r="CC44" s="296" t="s">
        <v>88</v>
      </c>
      <c r="CD44" s="296" t="s">
        <v>89</v>
      </c>
      <c r="CE44" s="296" t="s">
        <v>90</v>
      </c>
      <c r="CF44" s="2"/>
    </row>
    <row r="45" spans="1:84" ht="12" customHeight="1" x14ac:dyDescent="0.3">
      <c r="A45" s="294"/>
      <c r="B45" s="297" t="s">
        <v>91</v>
      </c>
      <c r="C45" s="295" t="s">
        <v>92</v>
      </c>
      <c r="D45" s="296" t="s">
        <v>93</v>
      </c>
      <c r="E45" s="296" t="s">
        <v>94</v>
      </c>
      <c r="F45" s="296" t="s">
        <v>95</v>
      </c>
      <c r="G45" s="296" t="s">
        <v>96</v>
      </c>
      <c r="H45" s="296" t="s">
        <v>97</v>
      </c>
      <c r="I45" s="296" t="s">
        <v>98</v>
      </c>
      <c r="J45" s="296" t="s">
        <v>99</v>
      </c>
      <c r="K45" s="296" t="s">
        <v>100</v>
      </c>
      <c r="L45" s="296" t="s">
        <v>101</v>
      </c>
      <c r="M45" s="296" t="s">
        <v>102</v>
      </c>
      <c r="N45" s="296" t="s">
        <v>103</v>
      </c>
      <c r="O45" s="296" t="s">
        <v>104</v>
      </c>
      <c r="P45" s="296" t="s">
        <v>105</v>
      </c>
      <c r="Q45" s="296" t="s">
        <v>106</v>
      </c>
      <c r="R45" s="296" t="s">
        <v>107</v>
      </c>
      <c r="S45" s="296" t="s">
        <v>108</v>
      </c>
      <c r="T45" s="296" t="s">
        <v>1194</v>
      </c>
      <c r="U45" s="296" t="s">
        <v>109</v>
      </c>
      <c r="V45" s="296" t="s">
        <v>110</v>
      </c>
      <c r="W45" s="296" t="s">
        <v>111</v>
      </c>
      <c r="X45" s="296" t="s">
        <v>112</v>
      </c>
      <c r="Y45" s="296" t="s">
        <v>113</v>
      </c>
      <c r="Z45" s="296" t="s">
        <v>113</v>
      </c>
      <c r="AA45" s="296" t="s">
        <v>114</v>
      </c>
      <c r="AB45" s="296" t="s">
        <v>115</v>
      </c>
      <c r="AC45" s="296" t="s">
        <v>116</v>
      </c>
      <c r="AD45" s="296" t="s">
        <v>117</v>
      </c>
      <c r="AE45" s="296" t="s">
        <v>96</v>
      </c>
      <c r="AF45" s="296" t="s">
        <v>97</v>
      </c>
      <c r="AG45" s="296" t="s">
        <v>118</v>
      </c>
      <c r="AH45" s="296" t="s">
        <v>119</v>
      </c>
      <c r="AI45" s="296" t="s">
        <v>120</v>
      </c>
      <c r="AJ45" s="296" t="s">
        <v>121</v>
      </c>
      <c r="AK45" s="296" t="s">
        <v>122</v>
      </c>
      <c r="AL45" s="296" t="s">
        <v>123</v>
      </c>
      <c r="AM45" s="296" t="s">
        <v>124</v>
      </c>
      <c r="AN45" s="296" t="s">
        <v>110</v>
      </c>
      <c r="AO45" s="296" t="s">
        <v>125</v>
      </c>
      <c r="AP45" s="296" t="s">
        <v>126</v>
      </c>
      <c r="AQ45" s="296" t="s">
        <v>127</v>
      </c>
      <c r="AR45" s="296" t="s">
        <v>128</v>
      </c>
      <c r="AS45" s="296" t="s">
        <v>129</v>
      </c>
      <c r="AT45" s="296" t="s">
        <v>130</v>
      </c>
      <c r="AU45" s="296" t="s">
        <v>131</v>
      </c>
      <c r="AV45" s="296" t="s">
        <v>132</v>
      </c>
      <c r="AW45" s="296" t="s">
        <v>133</v>
      </c>
      <c r="AX45" s="296" t="s">
        <v>134</v>
      </c>
      <c r="AY45" s="296" t="s">
        <v>135</v>
      </c>
      <c r="AZ45" s="296" t="s">
        <v>136</v>
      </c>
      <c r="BA45" s="296" t="s">
        <v>137</v>
      </c>
      <c r="BB45" s="296" t="s">
        <v>138</v>
      </c>
      <c r="BC45" s="296" t="s">
        <v>108</v>
      </c>
      <c r="BD45" s="296" t="s">
        <v>139</v>
      </c>
      <c r="BE45" s="296" t="s">
        <v>140</v>
      </c>
      <c r="BF45" s="296" t="s">
        <v>141</v>
      </c>
      <c r="BG45" s="296" t="s">
        <v>142</v>
      </c>
      <c r="BH45" s="296" t="s">
        <v>143</v>
      </c>
      <c r="BI45" s="296" t="s">
        <v>144</v>
      </c>
      <c r="BJ45" s="296" t="s">
        <v>145</v>
      </c>
      <c r="BK45" s="296" t="s">
        <v>146</v>
      </c>
      <c r="BL45" s="296" t="s">
        <v>147</v>
      </c>
      <c r="BM45" s="296" t="s">
        <v>132</v>
      </c>
      <c r="BN45" s="296" t="s">
        <v>148</v>
      </c>
      <c r="BO45" s="296" t="s">
        <v>149</v>
      </c>
      <c r="BP45" s="296" t="s">
        <v>150</v>
      </c>
      <c r="BQ45" s="296" t="s">
        <v>151</v>
      </c>
      <c r="BR45" s="296" t="s">
        <v>152</v>
      </c>
      <c r="BS45" s="296" t="s">
        <v>153</v>
      </c>
      <c r="BT45" s="296" t="s">
        <v>154</v>
      </c>
      <c r="BU45" s="296" t="s">
        <v>155</v>
      </c>
      <c r="BV45" s="296" t="s">
        <v>155</v>
      </c>
      <c r="BW45" s="296" t="s">
        <v>155</v>
      </c>
      <c r="BX45" s="296" t="s">
        <v>156</v>
      </c>
      <c r="BY45" s="296" t="s">
        <v>157</v>
      </c>
      <c r="BZ45" s="296" t="s">
        <v>158</v>
      </c>
      <c r="CA45" s="296" t="s">
        <v>159</v>
      </c>
      <c r="CB45" s="296" t="s">
        <v>160</v>
      </c>
      <c r="CC45" s="296" t="s">
        <v>132</v>
      </c>
      <c r="CD45" s="296"/>
      <c r="CE45" s="296" t="s">
        <v>161</v>
      </c>
      <c r="CF45" s="2"/>
    </row>
    <row r="46" spans="1:84" ht="12.65" customHeight="1" x14ac:dyDescent="0.3">
      <c r="A46" s="294" t="s">
        <v>3</v>
      </c>
      <c r="B46" s="296" t="s">
        <v>162</v>
      </c>
      <c r="C46" s="295" t="s">
        <v>163</v>
      </c>
      <c r="D46" s="296" t="s">
        <v>163</v>
      </c>
      <c r="E46" s="296" t="s">
        <v>163</v>
      </c>
      <c r="F46" s="296" t="s">
        <v>164</v>
      </c>
      <c r="G46" s="296" t="s">
        <v>165</v>
      </c>
      <c r="H46" s="296" t="s">
        <v>163</v>
      </c>
      <c r="I46" s="296" t="s">
        <v>166</v>
      </c>
      <c r="J46" s="296"/>
      <c r="K46" s="296" t="s">
        <v>157</v>
      </c>
      <c r="L46" s="296" t="s">
        <v>167</v>
      </c>
      <c r="M46" s="296" t="s">
        <v>168</v>
      </c>
      <c r="N46" s="296" t="s">
        <v>169</v>
      </c>
      <c r="O46" s="296" t="s">
        <v>170</v>
      </c>
      <c r="P46" s="296" t="s">
        <v>169</v>
      </c>
      <c r="Q46" s="296" t="s">
        <v>171</v>
      </c>
      <c r="R46" s="296"/>
      <c r="S46" s="296" t="s">
        <v>169</v>
      </c>
      <c r="T46" s="296" t="s">
        <v>172</v>
      </c>
      <c r="U46" s="296"/>
      <c r="V46" s="296" t="s">
        <v>173</v>
      </c>
      <c r="W46" s="296" t="s">
        <v>174</v>
      </c>
      <c r="X46" s="296" t="s">
        <v>175</v>
      </c>
      <c r="Y46" s="296" t="s">
        <v>176</v>
      </c>
      <c r="Z46" s="296" t="s">
        <v>177</v>
      </c>
      <c r="AA46" s="296" t="s">
        <v>178</v>
      </c>
      <c r="AB46" s="296"/>
      <c r="AC46" s="296" t="s">
        <v>172</v>
      </c>
      <c r="AD46" s="296"/>
      <c r="AE46" s="296" t="s">
        <v>172</v>
      </c>
      <c r="AF46" s="296" t="s">
        <v>179</v>
      </c>
      <c r="AG46" s="296" t="s">
        <v>171</v>
      </c>
      <c r="AH46" s="296"/>
      <c r="AI46" s="296" t="s">
        <v>180</v>
      </c>
      <c r="AJ46" s="296"/>
      <c r="AK46" s="296" t="s">
        <v>172</v>
      </c>
      <c r="AL46" s="296" t="s">
        <v>172</v>
      </c>
      <c r="AM46" s="296" t="s">
        <v>172</v>
      </c>
      <c r="AN46" s="296" t="s">
        <v>181</v>
      </c>
      <c r="AO46" s="296" t="s">
        <v>182</v>
      </c>
      <c r="AP46" s="296" t="s">
        <v>121</v>
      </c>
      <c r="AQ46" s="296" t="s">
        <v>183</v>
      </c>
      <c r="AR46" s="296" t="s">
        <v>169</v>
      </c>
      <c r="AS46" s="296"/>
      <c r="AT46" s="296" t="s">
        <v>184</v>
      </c>
      <c r="AU46" s="296" t="s">
        <v>185</v>
      </c>
      <c r="AV46" s="296" t="s">
        <v>186</v>
      </c>
      <c r="AW46" s="296" t="s">
        <v>187</v>
      </c>
      <c r="AX46" s="296" t="s">
        <v>188</v>
      </c>
      <c r="AY46" s="296"/>
      <c r="AZ46" s="296"/>
      <c r="BA46" s="296" t="s">
        <v>189</v>
      </c>
      <c r="BB46" s="296" t="s">
        <v>169</v>
      </c>
      <c r="BC46" s="296" t="s">
        <v>183</v>
      </c>
      <c r="BD46" s="296"/>
      <c r="BE46" s="296"/>
      <c r="BF46" s="296"/>
      <c r="BG46" s="296"/>
      <c r="BH46" s="296" t="s">
        <v>190</v>
      </c>
      <c r="BI46" s="296" t="s">
        <v>169</v>
      </c>
      <c r="BJ46" s="296"/>
      <c r="BK46" s="296" t="s">
        <v>191</v>
      </c>
      <c r="BL46" s="296"/>
      <c r="BM46" s="296" t="s">
        <v>192</v>
      </c>
      <c r="BN46" s="296" t="s">
        <v>193</v>
      </c>
      <c r="BO46" s="296" t="s">
        <v>194</v>
      </c>
      <c r="BP46" s="296" t="s">
        <v>195</v>
      </c>
      <c r="BQ46" s="296" t="s">
        <v>196</v>
      </c>
      <c r="BR46" s="296"/>
      <c r="BS46" s="296" t="s">
        <v>197</v>
      </c>
      <c r="BT46" s="296" t="s">
        <v>169</v>
      </c>
      <c r="BU46" s="296" t="s">
        <v>198</v>
      </c>
      <c r="BV46" s="296" t="s">
        <v>199</v>
      </c>
      <c r="BW46" s="296" t="s">
        <v>200</v>
      </c>
      <c r="BX46" s="296" t="s">
        <v>151</v>
      </c>
      <c r="BY46" s="296" t="s">
        <v>193</v>
      </c>
      <c r="BZ46" s="296" t="s">
        <v>152</v>
      </c>
      <c r="CA46" s="296" t="s">
        <v>201</v>
      </c>
      <c r="CB46" s="296" t="s">
        <v>201</v>
      </c>
      <c r="CC46" s="296" t="s">
        <v>202</v>
      </c>
      <c r="CD46" s="296"/>
      <c r="CE46" s="296" t="s">
        <v>203</v>
      </c>
      <c r="CF46" s="2"/>
    </row>
    <row r="47" spans="1:84" ht="12.65" customHeight="1" x14ac:dyDescent="0.3">
      <c r="A47" s="294" t="s">
        <v>204</v>
      </c>
      <c r="B47" s="298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299"/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  <c r="BL47" s="299"/>
      <c r="BM47" s="299"/>
      <c r="BN47" s="299"/>
      <c r="BO47" s="299"/>
      <c r="BP47" s="299"/>
      <c r="BQ47" s="299"/>
      <c r="BR47" s="299"/>
      <c r="BS47" s="299"/>
      <c r="BT47" s="299"/>
      <c r="BU47" s="299"/>
      <c r="BV47" s="299"/>
      <c r="BW47" s="299"/>
      <c r="BX47" s="299"/>
      <c r="BY47" s="299"/>
      <c r="BZ47" s="299"/>
      <c r="CA47" s="299"/>
      <c r="CB47" s="299"/>
      <c r="CC47" s="299"/>
      <c r="CD47" s="294"/>
      <c r="CE47" s="294">
        <f>SUM(C47:CC47)</f>
        <v>0</v>
      </c>
      <c r="CF47" s="2"/>
    </row>
    <row r="48" spans="1:84" ht="12.65" customHeight="1" x14ac:dyDescent="0.3">
      <c r="A48" s="294" t="s">
        <v>205</v>
      </c>
      <c r="B48" s="298">
        <v>3926682</v>
      </c>
      <c r="C48" s="300">
        <f>ROUND(((B48/CE61)*C61),0)</f>
        <v>0</v>
      </c>
      <c r="D48" s="300">
        <f>ROUND(((B48/CE61)*D61),0)</f>
        <v>0</v>
      </c>
      <c r="E48" s="294">
        <f>ROUND(((B48/CE61)*E61),0)</f>
        <v>101141</v>
      </c>
      <c r="F48" s="294">
        <f>ROUND(((B48/CE61)*F61),0)</f>
        <v>0</v>
      </c>
      <c r="G48" s="294">
        <f>ROUND(((B48/CE61)*G61),0)</f>
        <v>0</v>
      </c>
      <c r="H48" s="294">
        <f>ROUND(((B48/CE61)*H61),0)</f>
        <v>0</v>
      </c>
      <c r="I48" s="294">
        <f>ROUND(((B48/CE61)*I61),0)</f>
        <v>0</v>
      </c>
      <c r="J48" s="294">
        <f>ROUND(((B48/CE61)*J61),0)</f>
        <v>11149</v>
      </c>
      <c r="K48" s="294">
        <f>ROUND(((B48/CE61)*K61),0)</f>
        <v>0</v>
      </c>
      <c r="L48" s="294">
        <f>ROUND(((B48/CE61)*L61),0)</f>
        <v>458398</v>
      </c>
      <c r="M48" s="294">
        <f>ROUND(((B48/CE61)*M61),0)</f>
        <v>0</v>
      </c>
      <c r="N48" s="294">
        <f>ROUND(((B48/CE61)*N61),0)</f>
        <v>0</v>
      </c>
      <c r="O48" s="294">
        <f>ROUND(((B48/CE61)*O61),0)</f>
        <v>51793</v>
      </c>
      <c r="P48" s="294">
        <f>ROUND(((B48/CE61)*P61),0)</f>
        <v>99270</v>
      </c>
      <c r="Q48" s="294">
        <f>ROUND(((B48/CE61)*Q61),0)</f>
        <v>0</v>
      </c>
      <c r="R48" s="294">
        <f>ROUND(((B48/CE61)*R61),0)</f>
        <v>146928</v>
      </c>
      <c r="S48" s="294">
        <f>ROUND(((B48/CE61)*S61),0)</f>
        <v>10130</v>
      </c>
      <c r="T48" s="294">
        <f>ROUND(((B48/CE61)*T61),0)</f>
        <v>40924</v>
      </c>
      <c r="U48" s="294">
        <f>ROUND(((B48/CE61)*U61),0)</f>
        <v>168030</v>
      </c>
      <c r="V48" s="294">
        <f>ROUND(((B48/CE61)*V61),0)</f>
        <v>0</v>
      </c>
      <c r="W48" s="294">
        <f>ROUND(((B48/CE61)*W61),0)</f>
        <v>13664</v>
      </c>
      <c r="X48" s="294">
        <f>ROUND(((B48/CE61)*X61),0)</f>
        <v>56201</v>
      </c>
      <c r="Y48" s="294">
        <f>ROUND(((B48/CE61)*Y61),0)</f>
        <v>120258</v>
      </c>
      <c r="Z48" s="294">
        <f>ROUND(((B48/CE61)*Z61),0)</f>
        <v>0</v>
      </c>
      <c r="AA48" s="294">
        <f>ROUND(((B48/CE61)*AA61),0)</f>
        <v>0</v>
      </c>
      <c r="AB48" s="294">
        <f>ROUND(((B48/CE61)*AB61),0)</f>
        <v>22321</v>
      </c>
      <c r="AC48" s="294">
        <f>ROUND(((B48/CE61)*AC61),0)</f>
        <v>0</v>
      </c>
      <c r="AD48" s="294">
        <f>ROUND(((B48/CE61)*AD61),0)</f>
        <v>0</v>
      </c>
      <c r="AE48" s="294">
        <f>ROUND(((B48/CE61)*AE61),0)</f>
        <v>77658</v>
      </c>
      <c r="AF48" s="294">
        <f>ROUND(((B48/CE61)*AF61),0)</f>
        <v>0</v>
      </c>
      <c r="AG48" s="294">
        <f>ROUND(((B48/CE61)*AG61),0)</f>
        <v>467090</v>
      </c>
      <c r="AH48" s="294">
        <f>ROUND(((B48/CE61)*AH61),0)</f>
        <v>0</v>
      </c>
      <c r="AI48" s="294">
        <f>ROUND(((B48/CE61)*AI61),0)</f>
        <v>0</v>
      </c>
      <c r="AJ48" s="294">
        <f>ROUND(((B48/CE61)*AJ61),0)</f>
        <v>884057</v>
      </c>
      <c r="AK48" s="294">
        <f>ROUND(((B48/CE61)*AK61),0)</f>
        <v>0</v>
      </c>
      <c r="AL48" s="294">
        <f>ROUND(((B48/CE61)*AL61),0)</f>
        <v>0</v>
      </c>
      <c r="AM48" s="294">
        <f>ROUND(((B48/CE61)*AM61),0)</f>
        <v>0</v>
      </c>
      <c r="AN48" s="294">
        <f>ROUND(((B48/CE61)*AN61),0)</f>
        <v>0</v>
      </c>
      <c r="AO48" s="294">
        <f>ROUND(((B48/CE61)*AO61),0)</f>
        <v>17778</v>
      </c>
      <c r="AP48" s="294">
        <f>ROUND(((B48/CE61)*AP61),0)</f>
        <v>0</v>
      </c>
      <c r="AQ48" s="294">
        <f>ROUND(((B48/CE61)*AQ61),0)</f>
        <v>0</v>
      </c>
      <c r="AR48" s="294">
        <f>ROUND(((B48/CE61)*AR61),0)</f>
        <v>0</v>
      </c>
      <c r="AS48" s="294">
        <f>ROUND(((B48/CE61)*AS61),0)</f>
        <v>0</v>
      </c>
      <c r="AT48" s="294">
        <f>ROUND(((B48/CE61)*AT61),0)</f>
        <v>0</v>
      </c>
      <c r="AU48" s="294">
        <f>ROUND(((B48/CE61)*AU61),0)</f>
        <v>0</v>
      </c>
      <c r="AV48" s="294">
        <f>ROUND(((B48/CE61)*AV61),0)</f>
        <v>0</v>
      </c>
      <c r="AW48" s="294">
        <f>ROUND(((B48/CE61)*AW61),0)</f>
        <v>0</v>
      </c>
      <c r="AX48" s="294">
        <f>ROUND(((B48/CE61)*AX61),0)</f>
        <v>0</v>
      </c>
      <c r="AY48" s="294">
        <f>ROUND(((B48/CE61)*AY61),0)</f>
        <v>80769</v>
      </c>
      <c r="AZ48" s="294">
        <f>ROUND(((B48/CE61)*AZ61),0)</f>
        <v>9253</v>
      </c>
      <c r="BA48" s="294">
        <f>ROUND(((B48/CE61)*BA61),0)</f>
        <v>7800</v>
      </c>
      <c r="BB48" s="294">
        <f>ROUND(((B48/CE61)*BB61),0)</f>
        <v>0</v>
      </c>
      <c r="BC48" s="294">
        <f>ROUND(((B48/CE61)*BC61),0)</f>
        <v>0</v>
      </c>
      <c r="BD48" s="294">
        <f>ROUND(((B48/CE61)*BD61),0)</f>
        <v>24609</v>
      </c>
      <c r="BE48" s="294">
        <f>ROUND(((B48/CE61)*BE61),0)</f>
        <v>54310</v>
      </c>
      <c r="BF48" s="294">
        <f>ROUND(((B48/CE61)*BF61),0)</f>
        <v>83754</v>
      </c>
      <c r="BG48" s="294">
        <f>ROUND(((B48/CE61)*BG61),0)</f>
        <v>0</v>
      </c>
      <c r="BH48" s="294">
        <f>ROUND(((B48/CE61)*BH61),0)</f>
        <v>90788</v>
      </c>
      <c r="BI48" s="294">
        <f>ROUND(((B48/CE61)*BI61),0)</f>
        <v>0</v>
      </c>
      <c r="BJ48" s="294">
        <f>ROUND(((B48/CE61)*BJ61),0)</f>
        <v>39480</v>
      </c>
      <c r="BK48" s="294">
        <f>ROUND(((B48/CE61)*BK61),0)</f>
        <v>179320</v>
      </c>
      <c r="BL48" s="294">
        <f>ROUND(((B48/CE61)*BL61),0)</f>
        <v>137999</v>
      </c>
      <c r="BM48" s="294">
        <f>ROUND(((B48/CE61)*BM61),0)</f>
        <v>0</v>
      </c>
      <c r="BN48" s="294">
        <f>ROUND(((B48/CE61)*BN61),0)</f>
        <v>278164</v>
      </c>
      <c r="BO48" s="294">
        <f>ROUND(((B48/CE61)*BO61),0)</f>
        <v>0</v>
      </c>
      <c r="BP48" s="294">
        <f>ROUND(((B48/CE61)*BP61),0)</f>
        <v>0</v>
      </c>
      <c r="BQ48" s="294">
        <f>ROUND(((B48/CE61)*BQ61),0)</f>
        <v>0</v>
      </c>
      <c r="BR48" s="294">
        <f>ROUND(((B48/CE61)*BR61),0)</f>
        <v>63782</v>
      </c>
      <c r="BS48" s="294">
        <f>ROUND(((B48/CE61)*BS61),0)</f>
        <v>0</v>
      </c>
      <c r="BT48" s="294">
        <f>ROUND(((B48/CE61)*BT61),0)</f>
        <v>0</v>
      </c>
      <c r="BU48" s="294">
        <f>ROUND(((B48/CE61)*BU61),0)</f>
        <v>0</v>
      </c>
      <c r="BV48" s="294">
        <f>ROUND(((B48/CE61)*BV61),0)</f>
        <v>105001</v>
      </c>
      <c r="BW48" s="294">
        <f>ROUND(((B48/CE61)*BW61),0)</f>
        <v>0</v>
      </c>
      <c r="BX48" s="294">
        <f>ROUND(((B48/CE61)*BX61),0)</f>
        <v>24863</v>
      </c>
      <c r="BY48" s="294">
        <f>ROUND(((B48/CE61)*BY61),0)</f>
        <v>0</v>
      </c>
      <c r="BZ48" s="294">
        <f>ROUND(((B48/CE61)*BZ61),0)</f>
        <v>0</v>
      </c>
      <c r="CA48" s="294">
        <f>ROUND(((B48/CE61)*CA61),0)</f>
        <v>0</v>
      </c>
      <c r="CB48" s="294">
        <f>ROUND(((B48/CE61)*CB61),0)</f>
        <v>0</v>
      </c>
      <c r="CC48" s="294">
        <f>ROUND(((B48/CE61)*CC61),0)</f>
        <v>0</v>
      </c>
      <c r="CD48" s="294"/>
      <c r="CE48" s="294">
        <f>SUM(C48:CD48)</f>
        <v>3926682</v>
      </c>
      <c r="CF48" s="2"/>
    </row>
    <row r="49" spans="1:84" ht="12.65" customHeight="1" x14ac:dyDescent="0.3">
      <c r="A49" s="294" t="s">
        <v>206</v>
      </c>
      <c r="B49" s="294">
        <f>B47+B48</f>
        <v>3926682</v>
      </c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4"/>
      <c r="AL49" s="294"/>
      <c r="AM49" s="294"/>
      <c r="AN49" s="294"/>
      <c r="AO49" s="294"/>
      <c r="AP49" s="294"/>
      <c r="AQ49" s="294"/>
      <c r="AR49" s="294"/>
      <c r="AS49" s="294"/>
      <c r="AT49" s="294"/>
      <c r="AU49" s="294"/>
      <c r="AV49" s="294"/>
      <c r="AW49" s="294"/>
      <c r="AX49" s="294"/>
      <c r="AY49" s="294"/>
      <c r="AZ49" s="294"/>
      <c r="BA49" s="294"/>
      <c r="BB49" s="294"/>
      <c r="BC49" s="294"/>
      <c r="BD49" s="294"/>
      <c r="BE49" s="294"/>
      <c r="BF49" s="294"/>
      <c r="BG49" s="294"/>
      <c r="BH49" s="294"/>
      <c r="BI49" s="294"/>
      <c r="BJ49" s="294"/>
      <c r="BK49" s="294"/>
      <c r="BL49" s="294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  <c r="BY49" s="294"/>
      <c r="BZ49" s="294"/>
      <c r="CA49" s="294"/>
      <c r="CB49" s="294"/>
      <c r="CC49" s="294"/>
      <c r="CD49" s="294"/>
      <c r="CE49" s="294"/>
      <c r="CF49" s="2"/>
    </row>
    <row r="50" spans="1:84" ht="12.65" customHeight="1" x14ac:dyDescent="0.3">
      <c r="A50" s="294" t="s">
        <v>6</v>
      </c>
      <c r="B50" s="294"/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U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  <c r="AF50" s="294"/>
      <c r="AG50" s="294"/>
      <c r="AH50" s="294"/>
      <c r="AI50" s="294"/>
      <c r="AJ50" s="294"/>
      <c r="AK50" s="294"/>
      <c r="AL50" s="294"/>
      <c r="AM50" s="294"/>
      <c r="AN50" s="294"/>
      <c r="AO50" s="294"/>
      <c r="AP50" s="294"/>
      <c r="AQ50" s="294"/>
      <c r="AR50" s="294"/>
      <c r="AS50" s="294"/>
      <c r="AT50" s="294"/>
      <c r="AU50" s="294"/>
      <c r="AV50" s="294"/>
      <c r="AW50" s="294"/>
      <c r="AX50" s="294"/>
      <c r="AY50" s="294"/>
      <c r="AZ50" s="294"/>
      <c r="BA50" s="294"/>
      <c r="BB50" s="294"/>
      <c r="BC50" s="294"/>
      <c r="BD50" s="294"/>
      <c r="BE50" s="294"/>
      <c r="BF50" s="294"/>
      <c r="BG50" s="294"/>
      <c r="BH50" s="294"/>
      <c r="BI50" s="294"/>
      <c r="BJ50" s="294"/>
      <c r="BK50" s="294"/>
      <c r="BL50" s="294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  <c r="BY50" s="294"/>
      <c r="BZ50" s="294"/>
      <c r="CA50" s="294"/>
      <c r="CB50" s="294"/>
      <c r="CC50" s="294"/>
      <c r="CD50" s="294"/>
      <c r="CE50" s="294"/>
      <c r="CF50" s="2"/>
    </row>
    <row r="51" spans="1:84" ht="12.65" customHeight="1" x14ac:dyDescent="0.3">
      <c r="A51" s="301" t="s">
        <v>207</v>
      </c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  <c r="BL51" s="299"/>
      <c r="BM51" s="299"/>
      <c r="BN51" s="299"/>
      <c r="BO51" s="299"/>
      <c r="BP51" s="299"/>
      <c r="BQ51" s="299"/>
      <c r="BR51" s="299"/>
      <c r="BS51" s="299"/>
      <c r="BT51" s="299"/>
      <c r="BU51" s="299"/>
      <c r="BV51" s="299"/>
      <c r="BW51" s="299"/>
      <c r="BX51" s="299"/>
      <c r="BY51" s="299"/>
      <c r="BZ51" s="299"/>
      <c r="CA51" s="299"/>
      <c r="CB51" s="299"/>
      <c r="CC51" s="299"/>
      <c r="CD51" s="294"/>
      <c r="CE51" s="294">
        <f>SUM(C51:CD51)</f>
        <v>0</v>
      </c>
      <c r="CF51" s="2"/>
    </row>
    <row r="52" spans="1:84" ht="12.65" customHeight="1" x14ac:dyDescent="0.3">
      <c r="A52" s="301" t="s">
        <v>208</v>
      </c>
      <c r="B52" s="299">
        <v>1530879</v>
      </c>
      <c r="C52" s="294">
        <f>ROUND((B52/(CE76+CF76)*C76),0)</f>
        <v>0</v>
      </c>
      <c r="D52" s="294">
        <f>ROUND((B52/(CE76+CF76)*D76),0)</f>
        <v>0</v>
      </c>
      <c r="E52" s="294">
        <f>ROUND((B52/(CE76+CF76)*E76),0)</f>
        <v>52591</v>
      </c>
      <c r="F52" s="294">
        <f>ROUND((B52/(CE76+CF76)*F76),0)</f>
        <v>0</v>
      </c>
      <c r="G52" s="294">
        <f>ROUND((B52/(CE76+CF76)*G76),0)</f>
        <v>0</v>
      </c>
      <c r="H52" s="294">
        <f>ROUND((B52/(CE76+CF76)*H76),0)</f>
        <v>0</v>
      </c>
      <c r="I52" s="294">
        <f>ROUND((B52/(CE76+CF76)*I76),0)</f>
        <v>0</v>
      </c>
      <c r="J52" s="294">
        <f>ROUND((B52/(CE76+CF76)*J76),0)</f>
        <v>0</v>
      </c>
      <c r="K52" s="294">
        <f>ROUND((B52/(CE76+CF76)*K76),0)</f>
        <v>0</v>
      </c>
      <c r="L52" s="294">
        <f>ROUND((B52/(CE76+CF76)*L76),0)</f>
        <v>238324</v>
      </c>
      <c r="M52" s="294">
        <f>ROUND((B52/(CE76+CF76)*M76),0)</f>
        <v>0</v>
      </c>
      <c r="N52" s="294">
        <f>ROUND((B52/(CE76+CF76)*N76),0)</f>
        <v>0</v>
      </c>
      <c r="O52" s="294">
        <f>ROUND((B52/(CE76+CF76)*O76),0)</f>
        <v>1455</v>
      </c>
      <c r="P52" s="294">
        <f>ROUND((B52/(CE76+CF76)*P76),0)</f>
        <v>89162</v>
      </c>
      <c r="Q52" s="294">
        <f>ROUND((B52/(CE76+CF76)*Q76),0)</f>
        <v>0</v>
      </c>
      <c r="R52" s="294">
        <f>ROUND((B52/(CE76+CF76)*R76),0)</f>
        <v>3344</v>
      </c>
      <c r="S52" s="294">
        <f>ROUND((B52/(CE76+CF76)*S76),0)</f>
        <v>0</v>
      </c>
      <c r="T52" s="294">
        <f>ROUND((B52/(CE76+CF76)*T76),0)</f>
        <v>24615</v>
      </c>
      <c r="U52" s="294">
        <f>ROUND((B52/(CE76+CF76)*U76),0)</f>
        <v>41203</v>
      </c>
      <c r="V52" s="294">
        <f>ROUND((B52/(CE76+CF76)*V76),0)</f>
        <v>0</v>
      </c>
      <c r="W52" s="294">
        <f>ROUND((B52/(CE76+CF76)*W76),0)</f>
        <v>4314</v>
      </c>
      <c r="X52" s="294">
        <f>ROUND((B52/(CE76+CF76)*X76),0)</f>
        <v>17776</v>
      </c>
      <c r="Y52" s="294">
        <f>ROUND((B52/(CE76+CF76)*Y76),0)</f>
        <v>38026</v>
      </c>
      <c r="Z52" s="294">
        <f>ROUND((B52/(CE76+CF76)*Z76),0)</f>
        <v>0</v>
      </c>
      <c r="AA52" s="294">
        <f>ROUND((B52/(CE76+CF76)*AA76),0)</f>
        <v>0</v>
      </c>
      <c r="AB52" s="294">
        <f>ROUND((B52/(CE76+CF76)*AB76),0)</f>
        <v>27893</v>
      </c>
      <c r="AC52" s="294">
        <f>ROUND((B52/(CE76+CF76)*AC76),0)</f>
        <v>0</v>
      </c>
      <c r="AD52" s="294">
        <f>ROUND((B52/(CE76+CF76)*AD76),0)</f>
        <v>0</v>
      </c>
      <c r="AE52" s="294">
        <f>ROUND((B52/(CE76+CF76)*AE76),0)</f>
        <v>46672</v>
      </c>
      <c r="AF52" s="294">
        <f>ROUND((B52/(CE76+CF76)*AF76),0)</f>
        <v>0</v>
      </c>
      <c r="AG52" s="294">
        <f>ROUND((B52/(CE76+CF76)*AG76),0)</f>
        <v>73176</v>
      </c>
      <c r="AH52" s="294">
        <f>ROUND((B52/(CE76+CF76)*AH76),0)</f>
        <v>0</v>
      </c>
      <c r="AI52" s="294">
        <f>ROUND((B52/(CE76+CF76)*AI76),0)</f>
        <v>0</v>
      </c>
      <c r="AJ52" s="294">
        <f>ROUND((B52/(CE76+CF76)*AJ76),0)</f>
        <v>150750</v>
      </c>
      <c r="AK52" s="294">
        <f>ROUND((B52/(CE76+CF76)*AK76),0)</f>
        <v>0</v>
      </c>
      <c r="AL52" s="294">
        <f>ROUND((B52/(CE76+CF76)*AL76),0)</f>
        <v>0</v>
      </c>
      <c r="AM52" s="294">
        <f>ROUND((B52/(CE76+CF76)*AM76),0)</f>
        <v>0</v>
      </c>
      <c r="AN52" s="294">
        <f>ROUND((B52/(CE76+CF76)*AN76),0)</f>
        <v>0</v>
      </c>
      <c r="AO52" s="294">
        <f>ROUND((B52/(CE76+CF76)*AO76),0)</f>
        <v>9247</v>
      </c>
      <c r="AP52" s="294">
        <f>ROUND((B52/(CE76+CF76)*AP76),0)</f>
        <v>54531</v>
      </c>
      <c r="AQ52" s="294">
        <f>ROUND((B52/(CE76+CF76)*AQ76),0)</f>
        <v>0</v>
      </c>
      <c r="AR52" s="294">
        <f>ROUND((B52/(CE76+CF76)*AR76),0)</f>
        <v>0</v>
      </c>
      <c r="AS52" s="294">
        <f>ROUND((B52/(CE76+CF76)*AS76),0)</f>
        <v>0</v>
      </c>
      <c r="AT52" s="294">
        <f>ROUND((B52/(CE76+CF76)*AT76),0)</f>
        <v>0</v>
      </c>
      <c r="AU52" s="294">
        <f>ROUND((B52/(CE76+CF76)*AU76),0)</f>
        <v>0</v>
      </c>
      <c r="AV52" s="294">
        <f>ROUND((B52/(CE76+CF76)*AV76),0)</f>
        <v>0</v>
      </c>
      <c r="AW52" s="294">
        <f>ROUND((B52/(CE76+CF76)*AW76),0)</f>
        <v>0</v>
      </c>
      <c r="AX52" s="294">
        <f>ROUND((B52/(CE76+CF76)*AX76),0)</f>
        <v>0</v>
      </c>
      <c r="AY52" s="294">
        <f>ROUND((B52/(CE76+CF76)*AY76),0)</f>
        <v>39631</v>
      </c>
      <c r="AZ52" s="294">
        <f>ROUND((B52/(CE76+CF76)*AZ76),0)</f>
        <v>16555</v>
      </c>
      <c r="BA52" s="294">
        <f>ROUND((B52/(CE76+CF76)*BA76),0)</f>
        <v>46822</v>
      </c>
      <c r="BB52" s="294">
        <f>ROUND((B52/(CE76+CF76)*BB76),0)</f>
        <v>0</v>
      </c>
      <c r="BC52" s="294">
        <f>ROUND((B52/(CE76+CF76)*BC76),0)</f>
        <v>0</v>
      </c>
      <c r="BD52" s="294">
        <f>ROUND((B52/(CE76+CF76)*BD76),0)</f>
        <v>21087</v>
      </c>
      <c r="BE52" s="294">
        <f>ROUND((B52/(CE76+CF76)*BE76),0)</f>
        <v>100818</v>
      </c>
      <c r="BF52" s="294">
        <f>ROUND((B52/(CE76+CF76)*BF76),0)</f>
        <v>0</v>
      </c>
      <c r="BG52" s="294">
        <f>ROUND((B52/(CE76+CF76)*BG76),0)</f>
        <v>0</v>
      </c>
      <c r="BH52" s="294">
        <f>ROUND((B52/(CE76+CF76)*BH76),0)</f>
        <v>0</v>
      </c>
      <c r="BI52" s="294">
        <f>ROUND((B52/(CE76+CF76)*BI76),0)</f>
        <v>0</v>
      </c>
      <c r="BJ52" s="294">
        <f>ROUND((B52/(CE76+CF76)*BJ76),0)</f>
        <v>0</v>
      </c>
      <c r="BK52" s="294">
        <f>ROUND((B52/(CE76+CF76)*BK76),0)</f>
        <v>10585</v>
      </c>
      <c r="BL52" s="294">
        <f>ROUND((B52/(CE76+CF76)*BL76),0)</f>
        <v>100299</v>
      </c>
      <c r="BM52" s="294">
        <f>ROUND((B52/(CE76+CF76)*BM76),0)</f>
        <v>0</v>
      </c>
      <c r="BN52" s="294">
        <f>ROUND((B52/(CE76+CF76)*BN76),0)</f>
        <v>276451</v>
      </c>
      <c r="BO52" s="294">
        <f>ROUND((B52/(CE76+CF76)*BO76),0)</f>
        <v>0</v>
      </c>
      <c r="BP52" s="294">
        <f>ROUND((B52/(CE76+CF76)*BP76),0)</f>
        <v>0</v>
      </c>
      <c r="BQ52" s="294">
        <f>ROUND((B52/(CE76+CF76)*BQ76),0)</f>
        <v>0</v>
      </c>
      <c r="BR52" s="294">
        <f>ROUND((B52/(CE76+CF76)*BR76),0)</f>
        <v>6689</v>
      </c>
      <c r="BS52" s="294">
        <f>ROUND((B52/(CE76+CF76)*BS76),0)</f>
        <v>0</v>
      </c>
      <c r="BT52" s="294">
        <f>ROUND((B52/(CE76+CF76)*BT76),0)</f>
        <v>0</v>
      </c>
      <c r="BU52" s="294">
        <f>ROUND((B52/(CE76+CF76)*BU76),0)</f>
        <v>0</v>
      </c>
      <c r="BV52" s="294">
        <f>ROUND((B52/(CE76+CF76)*BV76),0)</f>
        <v>38862</v>
      </c>
      <c r="BW52" s="294">
        <f>ROUND((B52/(CE76+CF76)*BW76),0)</f>
        <v>0</v>
      </c>
      <c r="BX52" s="294">
        <f>ROUND((B52/(CE76+CF76)*BX76),0)</f>
        <v>0</v>
      </c>
      <c r="BY52" s="294">
        <f>ROUND((B52/(CE76+CF76)*BY76),0)</f>
        <v>0</v>
      </c>
      <c r="BZ52" s="294">
        <f>ROUND((B52/(CE76+CF76)*BZ76),0)</f>
        <v>0</v>
      </c>
      <c r="CA52" s="294">
        <f>ROUND((B52/(CE76+CF76)*CA76),0)</f>
        <v>0</v>
      </c>
      <c r="CB52" s="294">
        <f>ROUND((B52/(CE76+CF76)*CB76),0)</f>
        <v>0</v>
      </c>
      <c r="CC52" s="294">
        <f>ROUND((B52/(CE76+CF76)*CC76),0)</f>
        <v>0</v>
      </c>
      <c r="CD52" s="294"/>
      <c r="CE52" s="294">
        <f>SUM(C52:CD52)</f>
        <v>1530878</v>
      </c>
      <c r="CF52" s="2"/>
    </row>
    <row r="53" spans="1:84" ht="12.65" customHeight="1" x14ac:dyDescent="0.3">
      <c r="A53" s="294" t="s">
        <v>206</v>
      </c>
      <c r="B53" s="294">
        <f>B51+B52</f>
        <v>1530879</v>
      </c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  <c r="AI53" s="294"/>
      <c r="AJ53" s="294"/>
      <c r="AK53" s="294"/>
      <c r="AL53" s="294"/>
      <c r="AM53" s="294"/>
      <c r="AN53" s="294"/>
      <c r="AO53" s="294"/>
      <c r="AP53" s="294"/>
      <c r="AQ53" s="294"/>
      <c r="AR53" s="294"/>
      <c r="AS53" s="294"/>
      <c r="AT53" s="294"/>
      <c r="AU53" s="294"/>
      <c r="AV53" s="294"/>
      <c r="AW53" s="294"/>
      <c r="AX53" s="294"/>
      <c r="AY53" s="294"/>
      <c r="AZ53" s="294"/>
      <c r="BA53" s="294"/>
      <c r="BB53" s="294"/>
      <c r="BC53" s="294"/>
      <c r="BD53" s="294"/>
      <c r="BE53" s="294"/>
      <c r="BF53" s="294"/>
      <c r="BG53" s="294"/>
      <c r="BH53" s="294"/>
      <c r="BI53" s="294"/>
      <c r="BJ53" s="294"/>
      <c r="BK53" s="294"/>
      <c r="BL53" s="294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  <c r="BY53" s="294"/>
      <c r="BZ53" s="294"/>
      <c r="CA53" s="294"/>
      <c r="CB53" s="294"/>
      <c r="CC53" s="294"/>
      <c r="CD53" s="294"/>
      <c r="CE53" s="294"/>
      <c r="CF53" s="2"/>
    </row>
    <row r="54" spans="1:84" ht="15.75" customHeight="1" x14ac:dyDescent="0.3">
      <c r="A54" s="294"/>
      <c r="B54" s="294"/>
      <c r="C54" s="302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4"/>
      <c r="AS54" s="294"/>
      <c r="AT54" s="294"/>
      <c r="AU54" s="294"/>
      <c r="AV54" s="294"/>
      <c r="AW54" s="294"/>
      <c r="AX54" s="294"/>
      <c r="AY54" s="294"/>
      <c r="AZ54" s="294"/>
      <c r="BA54" s="294"/>
      <c r="BB54" s="294"/>
      <c r="BC54" s="294"/>
      <c r="BD54" s="294"/>
      <c r="BE54" s="294"/>
      <c r="BF54" s="294"/>
      <c r="BG54" s="294"/>
      <c r="BH54" s="294"/>
      <c r="BI54" s="294"/>
      <c r="BJ54" s="294"/>
      <c r="BK54" s="294"/>
      <c r="BL54" s="294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  <c r="BY54" s="294"/>
      <c r="BZ54" s="294"/>
      <c r="CA54" s="294"/>
      <c r="CB54" s="294"/>
      <c r="CC54" s="294"/>
      <c r="CD54" s="294"/>
      <c r="CE54" s="294"/>
      <c r="CF54" s="2"/>
    </row>
    <row r="55" spans="1:84" ht="12.65" customHeight="1" x14ac:dyDescent="0.3">
      <c r="A55" s="301" t="s">
        <v>209</v>
      </c>
      <c r="B55" s="294"/>
      <c r="C55" s="295" t="s">
        <v>10</v>
      </c>
      <c r="D55" s="296" t="s">
        <v>11</v>
      </c>
      <c r="E55" s="296" t="s">
        <v>12</v>
      </c>
      <c r="F55" s="296" t="s">
        <v>13</v>
      </c>
      <c r="G55" s="296" t="s">
        <v>14</v>
      </c>
      <c r="H55" s="296" t="s">
        <v>15</v>
      </c>
      <c r="I55" s="296" t="s">
        <v>16</v>
      </c>
      <c r="J55" s="296" t="s">
        <v>17</v>
      </c>
      <c r="K55" s="296" t="s">
        <v>18</v>
      </c>
      <c r="L55" s="296" t="s">
        <v>19</v>
      </c>
      <c r="M55" s="296" t="s">
        <v>20</v>
      </c>
      <c r="N55" s="296" t="s">
        <v>21</v>
      </c>
      <c r="O55" s="296" t="s">
        <v>22</v>
      </c>
      <c r="P55" s="296" t="s">
        <v>23</v>
      </c>
      <c r="Q55" s="296" t="s">
        <v>24</v>
      </c>
      <c r="R55" s="296" t="s">
        <v>25</v>
      </c>
      <c r="S55" s="296" t="s">
        <v>26</v>
      </c>
      <c r="T55" s="303" t="s">
        <v>27</v>
      </c>
      <c r="U55" s="296" t="s">
        <v>28</v>
      </c>
      <c r="V55" s="296" t="s">
        <v>29</v>
      </c>
      <c r="W55" s="296" t="s">
        <v>30</v>
      </c>
      <c r="X55" s="296" t="s">
        <v>31</v>
      </c>
      <c r="Y55" s="296" t="s">
        <v>32</v>
      </c>
      <c r="Z55" s="296" t="s">
        <v>33</v>
      </c>
      <c r="AA55" s="296" t="s">
        <v>34</v>
      </c>
      <c r="AB55" s="296" t="s">
        <v>35</v>
      </c>
      <c r="AC55" s="296" t="s">
        <v>36</v>
      </c>
      <c r="AD55" s="296" t="s">
        <v>37</v>
      </c>
      <c r="AE55" s="296" t="s">
        <v>38</v>
      </c>
      <c r="AF55" s="296" t="s">
        <v>39</v>
      </c>
      <c r="AG55" s="296" t="s">
        <v>40</v>
      </c>
      <c r="AH55" s="296" t="s">
        <v>41</v>
      </c>
      <c r="AI55" s="296" t="s">
        <v>42</v>
      </c>
      <c r="AJ55" s="296" t="s">
        <v>43</v>
      </c>
      <c r="AK55" s="296" t="s">
        <v>44</v>
      </c>
      <c r="AL55" s="296" t="s">
        <v>45</v>
      </c>
      <c r="AM55" s="296" t="s">
        <v>46</v>
      </c>
      <c r="AN55" s="296" t="s">
        <v>47</v>
      </c>
      <c r="AO55" s="296" t="s">
        <v>48</v>
      </c>
      <c r="AP55" s="296" t="s">
        <v>49</v>
      </c>
      <c r="AQ55" s="296" t="s">
        <v>50</v>
      </c>
      <c r="AR55" s="296" t="s">
        <v>51</v>
      </c>
      <c r="AS55" s="296" t="s">
        <v>52</v>
      </c>
      <c r="AT55" s="296" t="s">
        <v>53</v>
      </c>
      <c r="AU55" s="296" t="s">
        <v>54</v>
      </c>
      <c r="AV55" s="296" t="s">
        <v>55</v>
      </c>
      <c r="AW55" s="296" t="s">
        <v>56</v>
      </c>
      <c r="AX55" s="296" t="s">
        <v>57</v>
      </c>
      <c r="AY55" s="296" t="s">
        <v>58</v>
      </c>
      <c r="AZ55" s="296" t="s">
        <v>59</v>
      </c>
      <c r="BA55" s="296" t="s">
        <v>60</v>
      </c>
      <c r="BB55" s="296" t="s">
        <v>61</v>
      </c>
      <c r="BC55" s="296" t="s">
        <v>62</v>
      </c>
      <c r="BD55" s="296" t="s">
        <v>63</v>
      </c>
      <c r="BE55" s="296" t="s">
        <v>64</v>
      </c>
      <c r="BF55" s="296" t="s">
        <v>65</v>
      </c>
      <c r="BG55" s="296" t="s">
        <v>66</v>
      </c>
      <c r="BH55" s="296" t="s">
        <v>67</v>
      </c>
      <c r="BI55" s="296" t="s">
        <v>68</v>
      </c>
      <c r="BJ55" s="296" t="s">
        <v>69</v>
      </c>
      <c r="BK55" s="296" t="s">
        <v>70</v>
      </c>
      <c r="BL55" s="296" t="s">
        <v>71</v>
      </c>
      <c r="BM55" s="296" t="s">
        <v>72</v>
      </c>
      <c r="BN55" s="296" t="s">
        <v>73</v>
      </c>
      <c r="BO55" s="296" t="s">
        <v>74</v>
      </c>
      <c r="BP55" s="296" t="s">
        <v>75</v>
      </c>
      <c r="BQ55" s="296" t="s">
        <v>76</v>
      </c>
      <c r="BR55" s="296" t="s">
        <v>77</v>
      </c>
      <c r="BS55" s="296" t="s">
        <v>78</v>
      </c>
      <c r="BT55" s="296" t="s">
        <v>79</v>
      </c>
      <c r="BU55" s="296" t="s">
        <v>80</v>
      </c>
      <c r="BV55" s="296" t="s">
        <v>81</v>
      </c>
      <c r="BW55" s="296" t="s">
        <v>82</v>
      </c>
      <c r="BX55" s="296" t="s">
        <v>83</v>
      </c>
      <c r="BY55" s="296" t="s">
        <v>84</v>
      </c>
      <c r="BZ55" s="296" t="s">
        <v>85</v>
      </c>
      <c r="CA55" s="296" t="s">
        <v>86</v>
      </c>
      <c r="CB55" s="296" t="s">
        <v>87</v>
      </c>
      <c r="CC55" s="296" t="s">
        <v>88</v>
      </c>
      <c r="CD55" s="296" t="s">
        <v>89</v>
      </c>
      <c r="CE55" s="296" t="s">
        <v>90</v>
      </c>
      <c r="CF55" s="2"/>
    </row>
    <row r="56" spans="1:84" ht="12.65" customHeight="1" x14ac:dyDescent="0.3">
      <c r="A56" s="301" t="s">
        <v>210</v>
      </c>
      <c r="B56" s="294"/>
      <c r="C56" s="295" t="s">
        <v>92</v>
      </c>
      <c r="D56" s="296" t="s">
        <v>93</v>
      </c>
      <c r="E56" s="296" t="s">
        <v>94</v>
      </c>
      <c r="F56" s="296" t="s">
        <v>95</v>
      </c>
      <c r="G56" s="296" t="s">
        <v>96</v>
      </c>
      <c r="H56" s="296" t="s">
        <v>97</v>
      </c>
      <c r="I56" s="296" t="s">
        <v>98</v>
      </c>
      <c r="J56" s="296" t="s">
        <v>99</v>
      </c>
      <c r="K56" s="296" t="s">
        <v>100</v>
      </c>
      <c r="L56" s="296" t="s">
        <v>101</v>
      </c>
      <c r="M56" s="296" t="s">
        <v>102</v>
      </c>
      <c r="N56" s="296" t="s">
        <v>103</v>
      </c>
      <c r="O56" s="296" t="s">
        <v>104</v>
      </c>
      <c r="P56" s="296" t="s">
        <v>105</v>
      </c>
      <c r="Q56" s="296" t="s">
        <v>106</v>
      </c>
      <c r="R56" s="296" t="s">
        <v>107</v>
      </c>
      <c r="S56" s="296" t="s">
        <v>108</v>
      </c>
      <c r="T56" s="296" t="s">
        <v>1194</v>
      </c>
      <c r="U56" s="296" t="s">
        <v>109</v>
      </c>
      <c r="V56" s="296" t="s">
        <v>110</v>
      </c>
      <c r="W56" s="296" t="s">
        <v>111</v>
      </c>
      <c r="X56" s="296" t="s">
        <v>112</v>
      </c>
      <c r="Y56" s="296" t="s">
        <v>113</v>
      </c>
      <c r="Z56" s="296" t="s">
        <v>113</v>
      </c>
      <c r="AA56" s="296" t="s">
        <v>114</v>
      </c>
      <c r="AB56" s="296" t="s">
        <v>115</v>
      </c>
      <c r="AC56" s="296" t="s">
        <v>116</v>
      </c>
      <c r="AD56" s="296" t="s">
        <v>117</v>
      </c>
      <c r="AE56" s="296" t="s">
        <v>96</v>
      </c>
      <c r="AF56" s="296" t="s">
        <v>97</v>
      </c>
      <c r="AG56" s="296" t="s">
        <v>118</v>
      </c>
      <c r="AH56" s="296" t="s">
        <v>119</v>
      </c>
      <c r="AI56" s="296" t="s">
        <v>120</v>
      </c>
      <c r="AJ56" s="296" t="s">
        <v>121</v>
      </c>
      <c r="AK56" s="296" t="s">
        <v>122</v>
      </c>
      <c r="AL56" s="296" t="s">
        <v>123</v>
      </c>
      <c r="AM56" s="296" t="s">
        <v>124</v>
      </c>
      <c r="AN56" s="296" t="s">
        <v>110</v>
      </c>
      <c r="AO56" s="296" t="s">
        <v>125</v>
      </c>
      <c r="AP56" s="296" t="s">
        <v>126</v>
      </c>
      <c r="AQ56" s="296" t="s">
        <v>127</v>
      </c>
      <c r="AR56" s="296" t="s">
        <v>128</v>
      </c>
      <c r="AS56" s="296" t="s">
        <v>129</v>
      </c>
      <c r="AT56" s="296" t="s">
        <v>130</v>
      </c>
      <c r="AU56" s="296" t="s">
        <v>131</v>
      </c>
      <c r="AV56" s="296" t="s">
        <v>132</v>
      </c>
      <c r="AW56" s="296" t="s">
        <v>133</v>
      </c>
      <c r="AX56" s="296" t="s">
        <v>134</v>
      </c>
      <c r="AY56" s="296" t="s">
        <v>135</v>
      </c>
      <c r="AZ56" s="296" t="s">
        <v>136</v>
      </c>
      <c r="BA56" s="296" t="s">
        <v>137</v>
      </c>
      <c r="BB56" s="296" t="s">
        <v>138</v>
      </c>
      <c r="BC56" s="296" t="s">
        <v>108</v>
      </c>
      <c r="BD56" s="296" t="s">
        <v>139</v>
      </c>
      <c r="BE56" s="296" t="s">
        <v>140</v>
      </c>
      <c r="BF56" s="296" t="s">
        <v>141</v>
      </c>
      <c r="BG56" s="296" t="s">
        <v>142</v>
      </c>
      <c r="BH56" s="296" t="s">
        <v>143</v>
      </c>
      <c r="BI56" s="296" t="s">
        <v>144</v>
      </c>
      <c r="BJ56" s="296" t="s">
        <v>145</v>
      </c>
      <c r="BK56" s="296" t="s">
        <v>146</v>
      </c>
      <c r="BL56" s="296" t="s">
        <v>147</v>
      </c>
      <c r="BM56" s="296" t="s">
        <v>132</v>
      </c>
      <c r="BN56" s="296" t="s">
        <v>148</v>
      </c>
      <c r="BO56" s="296" t="s">
        <v>149</v>
      </c>
      <c r="BP56" s="296" t="s">
        <v>150</v>
      </c>
      <c r="BQ56" s="296" t="s">
        <v>151</v>
      </c>
      <c r="BR56" s="296" t="s">
        <v>152</v>
      </c>
      <c r="BS56" s="296" t="s">
        <v>153</v>
      </c>
      <c r="BT56" s="296" t="s">
        <v>154</v>
      </c>
      <c r="BU56" s="296" t="s">
        <v>155</v>
      </c>
      <c r="BV56" s="296" t="s">
        <v>155</v>
      </c>
      <c r="BW56" s="296" t="s">
        <v>155</v>
      </c>
      <c r="BX56" s="296" t="s">
        <v>156</v>
      </c>
      <c r="BY56" s="296" t="s">
        <v>157</v>
      </c>
      <c r="BZ56" s="296" t="s">
        <v>158</v>
      </c>
      <c r="CA56" s="296" t="s">
        <v>159</v>
      </c>
      <c r="CB56" s="296" t="s">
        <v>160</v>
      </c>
      <c r="CC56" s="296" t="s">
        <v>132</v>
      </c>
      <c r="CD56" s="296" t="s">
        <v>211</v>
      </c>
      <c r="CE56" s="296" t="s">
        <v>161</v>
      </c>
      <c r="CF56" s="2"/>
    </row>
    <row r="57" spans="1:84" ht="12.65" customHeight="1" x14ac:dyDescent="0.3">
      <c r="A57" s="301" t="s">
        <v>212</v>
      </c>
      <c r="B57" s="294"/>
      <c r="C57" s="295" t="s">
        <v>163</v>
      </c>
      <c r="D57" s="296" t="s">
        <v>163</v>
      </c>
      <c r="E57" s="296" t="s">
        <v>163</v>
      </c>
      <c r="F57" s="296" t="s">
        <v>164</v>
      </c>
      <c r="G57" s="296" t="s">
        <v>165</v>
      </c>
      <c r="H57" s="296" t="s">
        <v>163</v>
      </c>
      <c r="I57" s="296" t="s">
        <v>166</v>
      </c>
      <c r="J57" s="296"/>
      <c r="K57" s="296" t="s">
        <v>157</v>
      </c>
      <c r="L57" s="296" t="s">
        <v>167</v>
      </c>
      <c r="M57" s="296" t="s">
        <v>168</v>
      </c>
      <c r="N57" s="296" t="s">
        <v>169</v>
      </c>
      <c r="O57" s="296" t="s">
        <v>170</v>
      </c>
      <c r="P57" s="296" t="s">
        <v>169</v>
      </c>
      <c r="Q57" s="296" t="s">
        <v>171</v>
      </c>
      <c r="R57" s="296"/>
      <c r="S57" s="296" t="s">
        <v>169</v>
      </c>
      <c r="T57" s="296" t="s">
        <v>172</v>
      </c>
      <c r="U57" s="296"/>
      <c r="V57" s="296" t="s">
        <v>173</v>
      </c>
      <c r="W57" s="296" t="s">
        <v>174</v>
      </c>
      <c r="X57" s="296" t="s">
        <v>175</v>
      </c>
      <c r="Y57" s="296" t="s">
        <v>176</v>
      </c>
      <c r="Z57" s="296" t="s">
        <v>177</v>
      </c>
      <c r="AA57" s="296" t="s">
        <v>178</v>
      </c>
      <c r="AB57" s="296"/>
      <c r="AC57" s="296" t="s">
        <v>172</v>
      </c>
      <c r="AD57" s="296"/>
      <c r="AE57" s="296" t="s">
        <v>172</v>
      </c>
      <c r="AF57" s="296" t="s">
        <v>179</v>
      </c>
      <c r="AG57" s="296" t="s">
        <v>171</v>
      </c>
      <c r="AH57" s="296"/>
      <c r="AI57" s="296" t="s">
        <v>180</v>
      </c>
      <c r="AJ57" s="296"/>
      <c r="AK57" s="296" t="s">
        <v>172</v>
      </c>
      <c r="AL57" s="296" t="s">
        <v>172</v>
      </c>
      <c r="AM57" s="296" t="s">
        <v>172</v>
      </c>
      <c r="AN57" s="296" t="s">
        <v>181</v>
      </c>
      <c r="AO57" s="296" t="s">
        <v>182</v>
      </c>
      <c r="AP57" s="296" t="s">
        <v>121</v>
      </c>
      <c r="AQ57" s="296" t="s">
        <v>183</v>
      </c>
      <c r="AR57" s="296" t="s">
        <v>169</v>
      </c>
      <c r="AS57" s="296"/>
      <c r="AT57" s="296" t="s">
        <v>184</v>
      </c>
      <c r="AU57" s="296" t="s">
        <v>185</v>
      </c>
      <c r="AV57" s="296" t="s">
        <v>186</v>
      </c>
      <c r="AW57" s="296" t="s">
        <v>187</v>
      </c>
      <c r="AX57" s="296" t="s">
        <v>188</v>
      </c>
      <c r="AY57" s="296"/>
      <c r="AZ57" s="296"/>
      <c r="BA57" s="296" t="s">
        <v>189</v>
      </c>
      <c r="BB57" s="296" t="s">
        <v>169</v>
      </c>
      <c r="BC57" s="296" t="s">
        <v>183</v>
      </c>
      <c r="BD57" s="296"/>
      <c r="BE57" s="296"/>
      <c r="BF57" s="296"/>
      <c r="BG57" s="296"/>
      <c r="BH57" s="296" t="s">
        <v>190</v>
      </c>
      <c r="BI57" s="296" t="s">
        <v>169</v>
      </c>
      <c r="BJ57" s="296"/>
      <c r="BK57" s="296" t="s">
        <v>191</v>
      </c>
      <c r="BL57" s="296"/>
      <c r="BM57" s="296" t="s">
        <v>192</v>
      </c>
      <c r="BN57" s="296" t="s">
        <v>193</v>
      </c>
      <c r="BO57" s="296" t="s">
        <v>194</v>
      </c>
      <c r="BP57" s="296" t="s">
        <v>195</v>
      </c>
      <c r="BQ57" s="296" t="s">
        <v>196</v>
      </c>
      <c r="BR57" s="296"/>
      <c r="BS57" s="296" t="s">
        <v>197</v>
      </c>
      <c r="BT57" s="296" t="s">
        <v>169</v>
      </c>
      <c r="BU57" s="296" t="s">
        <v>198</v>
      </c>
      <c r="BV57" s="296" t="s">
        <v>199</v>
      </c>
      <c r="BW57" s="296" t="s">
        <v>200</v>
      </c>
      <c r="BX57" s="296" t="s">
        <v>151</v>
      </c>
      <c r="BY57" s="296" t="s">
        <v>193</v>
      </c>
      <c r="BZ57" s="296" t="s">
        <v>152</v>
      </c>
      <c r="CA57" s="296" t="s">
        <v>201</v>
      </c>
      <c r="CB57" s="296" t="s">
        <v>201</v>
      </c>
      <c r="CC57" s="296" t="s">
        <v>202</v>
      </c>
      <c r="CD57" s="296" t="s">
        <v>213</v>
      </c>
      <c r="CE57" s="296" t="s">
        <v>203</v>
      </c>
      <c r="CF57" s="2"/>
    </row>
    <row r="58" spans="1:84" ht="12.65" customHeight="1" x14ac:dyDescent="0.3">
      <c r="A58" s="301" t="s">
        <v>214</v>
      </c>
      <c r="B58" s="294"/>
      <c r="C58" s="295" t="s">
        <v>215</v>
      </c>
      <c r="D58" s="296" t="s">
        <v>215</v>
      </c>
      <c r="E58" s="296" t="s">
        <v>215</v>
      </c>
      <c r="F58" s="296" t="s">
        <v>215</v>
      </c>
      <c r="G58" s="296" t="s">
        <v>215</v>
      </c>
      <c r="H58" s="296" t="s">
        <v>215</v>
      </c>
      <c r="I58" s="296" t="s">
        <v>215</v>
      </c>
      <c r="J58" s="296" t="s">
        <v>216</v>
      </c>
      <c r="K58" s="296" t="s">
        <v>215</v>
      </c>
      <c r="L58" s="296" t="s">
        <v>215</v>
      </c>
      <c r="M58" s="296" t="s">
        <v>215</v>
      </c>
      <c r="N58" s="296" t="s">
        <v>215</v>
      </c>
      <c r="O58" s="296" t="s">
        <v>217</v>
      </c>
      <c r="P58" s="296" t="s">
        <v>218</v>
      </c>
      <c r="Q58" s="296" t="s">
        <v>219</v>
      </c>
      <c r="R58" s="297" t="s">
        <v>220</v>
      </c>
      <c r="S58" s="304" t="s">
        <v>221</v>
      </c>
      <c r="T58" s="304" t="s">
        <v>221</v>
      </c>
      <c r="U58" s="296" t="s">
        <v>222</v>
      </c>
      <c r="V58" s="296" t="s">
        <v>222</v>
      </c>
      <c r="W58" s="296" t="s">
        <v>223</v>
      </c>
      <c r="X58" s="296" t="s">
        <v>224</v>
      </c>
      <c r="Y58" s="296" t="s">
        <v>225</v>
      </c>
      <c r="Z58" s="296" t="s">
        <v>225</v>
      </c>
      <c r="AA58" s="296" t="s">
        <v>225</v>
      </c>
      <c r="AB58" s="304" t="s">
        <v>221</v>
      </c>
      <c r="AC58" s="296" t="s">
        <v>226</v>
      </c>
      <c r="AD58" s="296" t="s">
        <v>227</v>
      </c>
      <c r="AE58" s="296" t="s">
        <v>226</v>
      </c>
      <c r="AF58" s="296" t="s">
        <v>228</v>
      </c>
      <c r="AG58" s="296" t="s">
        <v>228</v>
      </c>
      <c r="AH58" s="296" t="s">
        <v>229</v>
      </c>
      <c r="AI58" s="296" t="s">
        <v>230</v>
      </c>
      <c r="AJ58" s="296" t="s">
        <v>228</v>
      </c>
      <c r="AK58" s="296" t="s">
        <v>226</v>
      </c>
      <c r="AL58" s="296" t="s">
        <v>226</v>
      </c>
      <c r="AM58" s="296" t="s">
        <v>226</v>
      </c>
      <c r="AN58" s="296" t="s">
        <v>217</v>
      </c>
      <c r="AO58" s="296" t="s">
        <v>227</v>
      </c>
      <c r="AP58" s="296" t="s">
        <v>228</v>
      </c>
      <c r="AQ58" s="296" t="s">
        <v>229</v>
      </c>
      <c r="AR58" s="296" t="s">
        <v>228</v>
      </c>
      <c r="AS58" s="296" t="s">
        <v>226</v>
      </c>
      <c r="AT58" s="296" t="s">
        <v>1212</v>
      </c>
      <c r="AU58" s="296" t="s">
        <v>228</v>
      </c>
      <c r="AV58" s="304" t="s">
        <v>221</v>
      </c>
      <c r="AW58" s="304" t="s">
        <v>221</v>
      </c>
      <c r="AX58" s="304" t="s">
        <v>221</v>
      </c>
      <c r="AY58" s="296" t="s">
        <v>231</v>
      </c>
      <c r="AZ58" s="296" t="s">
        <v>231</v>
      </c>
      <c r="BA58" s="304" t="s">
        <v>221</v>
      </c>
      <c r="BB58" s="304" t="s">
        <v>221</v>
      </c>
      <c r="BC58" s="304" t="s">
        <v>221</v>
      </c>
      <c r="BD58" s="304" t="s">
        <v>221</v>
      </c>
      <c r="BE58" s="296" t="s">
        <v>232</v>
      </c>
      <c r="BF58" s="304" t="s">
        <v>221</v>
      </c>
      <c r="BG58" s="304" t="s">
        <v>221</v>
      </c>
      <c r="BH58" s="304" t="s">
        <v>221</v>
      </c>
      <c r="BI58" s="304" t="s">
        <v>221</v>
      </c>
      <c r="BJ58" s="304" t="s">
        <v>221</v>
      </c>
      <c r="BK58" s="304" t="s">
        <v>221</v>
      </c>
      <c r="BL58" s="304" t="s">
        <v>221</v>
      </c>
      <c r="BM58" s="304" t="s">
        <v>221</v>
      </c>
      <c r="BN58" s="304" t="s">
        <v>221</v>
      </c>
      <c r="BO58" s="304" t="s">
        <v>221</v>
      </c>
      <c r="BP58" s="304" t="s">
        <v>221</v>
      </c>
      <c r="BQ58" s="304" t="s">
        <v>221</v>
      </c>
      <c r="BR58" s="304" t="s">
        <v>221</v>
      </c>
      <c r="BS58" s="304" t="s">
        <v>221</v>
      </c>
      <c r="BT58" s="304" t="s">
        <v>221</v>
      </c>
      <c r="BU58" s="304" t="s">
        <v>221</v>
      </c>
      <c r="BV58" s="304" t="s">
        <v>221</v>
      </c>
      <c r="BW58" s="304" t="s">
        <v>221</v>
      </c>
      <c r="BX58" s="304" t="s">
        <v>221</v>
      </c>
      <c r="BY58" s="304" t="s">
        <v>221</v>
      </c>
      <c r="BZ58" s="304" t="s">
        <v>221</v>
      </c>
      <c r="CA58" s="304" t="s">
        <v>221</v>
      </c>
      <c r="CB58" s="304" t="s">
        <v>221</v>
      </c>
      <c r="CC58" s="304" t="s">
        <v>221</v>
      </c>
      <c r="CD58" s="304" t="s">
        <v>221</v>
      </c>
      <c r="CE58" s="304" t="s">
        <v>221</v>
      </c>
      <c r="CF58" s="2"/>
    </row>
    <row r="59" spans="1:84" ht="12.65" customHeight="1" x14ac:dyDescent="0.3">
      <c r="A59" s="301" t="s">
        <v>233</v>
      </c>
      <c r="B59" s="294"/>
      <c r="C59" s="299"/>
      <c r="D59" s="299"/>
      <c r="E59" s="299">
        <v>1007</v>
      </c>
      <c r="F59" s="299"/>
      <c r="G59" s="299"/>
      <c r="H59" s="299"/>
      <c r="I59" s="299"/>
      <c r="J59" s="299">
        <v>111</v>
      </c>
      <c r="K59" s="299"/>
      <c r="L59" s="299">
        <v>4564</v>
      </c>
      <c r="M59" s="299"/>
      <c r="N59" s="299"/>
      <c r="O59" s="299">
        <v>61</v>
      </c>
      <c r="P59" s="305">
        <v>13378</v>
      </c>
      <c r="Q59" s="305">
        <v>4238</v>
      </c>
      <c r="R59" s="305">
        <v>20726</v>
      </c>
      <c r="S59" s="248"/>
      <c r="T59" s="248"/>
      <c r="U59" s="306">
        <v>128333</v>
      </c>
      <c r="V59" s="305">
        <v>9</v>
      </c>
      <c r="W59" s="305">
        <v>327</v>
      </c>
      <c r="X59" s="305">
        <v>1345</v>
      </c>
      <c r="Y59" s="305">
        <v>2878</v>
      </c>
      <c r="Z59" s="305"/>
      <c r="AA59" s="305"/>
      <c r="AB59" s="248"/>
      <c r="AC59" s="305"/>
      <c r="AD59" s="305"/>
      <c r="AE59" s="305">
        <f>2551+723</f>
        <v>3274</v>
      </c>
      <c r="AF59" s="305"/>
      <c r="AG59" s="305">
        <v>3198</v>
      </c>
      <c r="AH59" s="305"/>
      <c r="AI59" s="305"/>
      <c r="AJ59" s="305">
        <v>17459</v>
      </c>
      <c r="AK59" s="305"/>
      <c r="AL59" s="305"/>
      <c r="AM59" s="305"/>
      <c r="AN59" s="305"/>
      <c r="AO59" s="305">
        <v>4370</v>
      </c>
      <c r="AP59" s="305"/>
      <c r="AQ59" s="305"/>
      <c r="AR59" s="305"/>
      <c r="AS59" s="305"/>
      <c r="AT59" s="305"/>
      <c r="AU59" s="305"/>
      <c r="AV59" s="248"/>
      <c r="AW59" s="248"/>
      <c r="AX59" s="248"/>
      <c r="AY59" s="305">
        <v>18264</v>
      </c>
      <c r="AZ59" s="305"/>
      <c r="BA59" s="248"/>
      <c r="BB59" s="248"/>
      <c r="BC59" s="248"/>
      <c r="BD59" s="248"/>
      <c r="BE59" s="305">
        <v>91548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4"/>
      <c r="CE59" s="294"/>
      <c r="CF59" s="2"/>
    </row>
    <row r="60" spans="1:84" ht="12.65" customHeight="1" x14ac:dyDescent="0.3">
      <c r="A60" s="307" t="s">
        <v>234</v>
      </c>
      <c r="B60" s="294"/>
      <c r="C60" s="308"/>
      <c r="D60" s="187"/>
      <c r="E60" s="187">
        <v>5.55</v>
      </c>
      <c r="F60" s="223"/>
      <c r="G60" s="187"/>
      <c r="H60" s="187"/>
      <c r="I60" s="187"/>
      <c r="J60" s="223">
        <v>0.61</v>
      </c>
      <c r="K60" s="187"/>
      <c r="L60" s="187">
        <v>25.16</v>
      </c>
      <c r="M60" s="187"/>
      <c r="N60" s="187"/>
      <c r="O60" s="187">
        <v>2.36</v>
      </c>
      <c r="P60" s="309">
        <v>5.92</v>
      </c>
      <c r="Q60" s="309"/>
      <c r="R60" s="309">
        <v>2.08</v>
      </c>
      <c r="S60" s="309">
        <v>0.96</v>
      </c>
      <c r="T60" s="309">
        <v>1.81</v>
      </c>
      <c r="U60" s="309">
        <v>11.78</v>
      </c>
      <c r="V60" s="309"/>
      <c r="W60" s="309">
        <v>0.92</v>
      </c>
      <c r="X60" s="309">
        <v>3.77</v>
      </c>
      <c r="Y60" s="309">
        <v>8.06</v>
      </c>
      <c r="Z60" s="309"/>
      <c r="AA60" s="309"/>
      <c r="AB60" s="309">
        <v>1.57</v>
      </c>
      <c r="AC60" s="309"/>
      <c r="AD60" s="309"/>
      <c r="AE60" s="309">
        <v>4.1100000000000003</v>
      </c>
      <c r="AF60" s="309"/>
      <c r="AG60" s="309">
        <v>9.9</v>
      </c>
      <c r="AH60" s="309"/>
      <c r="AI60" s="309"/>
      <c r="AJ60" s="309">
        <v>30.33</v>
      </c>
      <c r="AK60" s="309"/>
      <c r="AL60" s="309"/>
      <c r="AM60" s="309"/>
      <c r="AN60" s="309"/>
      <c r="AO60" s="309">
        <v>0.98</v>
      </c>
      <c r="AP60" s="309">
        <v>0</v>
      </c>
      <c r="AQ60" s="309"/>
      <c r="AR60" s="309"/>
      <c r="AS60" s="309"/>
      <c r="AT60" s="309"/>
      <c r="AU60" s="309"/>
      <c r="AV60" s="309"/>
      <c r="AW60" s="309"/>
      <c r="AX60" s="309"/>
      <c r="AY60" s="309">
        <v>8.4499999999999993</v>
      </c>
      <c r="AZ60" s="309">
        <v>1.26</v>
      </c>
      <c r="BA60" s="309">
        <v>1.03</v>
      </c>
      <c r="BB60" s="309"/>
      <c r="BC60" s="309"/>
      <c r="BD60" s="309">
        <v>1.87</v>
      </c>
      <c r="BE60" s="309">
        <v>4.47</v>
      </c>
      <c r="BF60" s="309">
        <v>9.2200000000000006</v>
      </c>
      <c r="BG60" s="309"/>
      <c r="BH60" s="309">
        <v>5.69</v>
      </c>
      <c r="BI60" s="309"/>
      <c r="BJ60" s="309">
        <v>1.98</v>
      </c>
      <c r="BK60" s="309">
        <v>17.29</v>
      </c>
      <c r="BL60" s="309">
        <v>14.89</v>
      </c>
      <c r="BM60" s="309"/>
      <c r="BN60" s="309">
        <v>10.52</v>
      </c>
      <c r="BO60" s="309"/>
      <c r="BP60" s="309"/>
      <c r="BQ60" s="309"/>
      <c r="BR60" s="309">
        <v>2.74</v>
      </c>
      <c r="BS60" s="309"/>
      <c r="BT60" s="309"/>
      <c r="BU60" s="309"/>
      <c r="BV60" s="309">
        <v>10.48</v>
      </c>
      <c r="BW60" s="309"/>
      <c r="BX60" s="309">
        <v>1.22</v>
      </c>
      <c r="BY60" s="309"/>
      <c r="BZ60" s="309"/>
      <c r="CA60" s="309"/>
      <c r="CB60" s="309"/>
      <c r="CC60" s="309"/>
      <c r="CD60" s="304" t="s">
        <v>221</v>
      </c>
      <c r="CE60" s="310">
        <f t="shared" ref="CE60:CE70" si="0">SUM(C60:CD60)</f>
        <v>206.98</v>
      </c>
      <c r="CF60" s="2"/>
    </row>
    <row r="61" spans="1:84" ht="12.65" customHeight="1" x14ac:dyDescent="0.3">
      <c r="A61" s="301" t="s">
        <v>235</v>
      </c>
      <c r="B61" s="294"/>
      <c r="C61" s="299"/>
      <c r="D61" s="299"/>
      <c r="E61" s="299">
        <v>409783</v>
      </c>
      <c r="F61" s="305"/>
      <c r="G61" s="299"/>
      <c r="H61" s="299"/>
      <c r="I61" s="305"/>
      <c r="J61" s="305">
        <v>45170</v>
      </c>
      <c r="K61" s="305"/>
      <c r="L61" s="305">
        <v>1857250</v>
      </c>
      <c r="M61" s="299"/>
      <c r="N61" s="299"/>
      <c r="O61" s="299">
        <v>209845</v>
      </c>
      <c r="P61" s="305">
        <v>402204</v>
      </c>
      <c r="Q61" s="305"/>
      <c r="R61" s="305">
        <v>595294</v>
      </c>
      <c r="S61" s="305">
        <v>41041</v>
      </c>
      <c r="T61" s="305">
        <v>165809</v>
      </c>
      <c r="U61" s="305">
        <v>680791</v>
      </c>
      <c r="V61" s="305"/>
      <c r="W61" s="305">
        <v>55360</v>
      </c>
      <c r="X61" s="305">
        <v>227705</v>
      </c>
      <c r="Y61" s="305">
        <v>487238</v>
      </c>
      <c r="Z61" s="305"/>
      <c r="AA61" s="305"/>
      <c r="AB61" s="305">
        <v>90434</v>
      </c>
      <c r="AC61" s="305"/>
      <c r="AD61" s="305"/>
      <c r="AE61" s="305">
        <v>314641</v>
      </c>
      <c r="AF61" s="305"/>
      <c r="AG61" s="305">
        <v>1892469</v>
      </c>
      <c r="AH61" s="305"/>
      <c r="AI61" s="305"/>
      <c r="AJ61" s="305">
        <v>3581857</v>
      </c>
      <c r="AK61" s="305"/>
      <c r="AL61" s="305"/>
      <c r="AM61" s="305"/>
      <c r="AN61" s="305"/>
      <c r="AO61" s="305">
        <v>72028</v>
      </c>
      <c r="AP61" s="305">
        <v>0</v>
      </c>
      <c r="AQ61" s="305"/>
      <c r="AR61" s="305"/>
      <c r="AS61" s="305"/>
      <c r="AT61" s="305"/>
      <c r="AU61" s="305"/>
      <c r="AV61" s="305"/>
      <c r="AW61" s="305"/>
      <c r="AX61" s="305"/>
      <c r="AY61" s="305">
        <v>327245</v>
      </c>
      <c r="AZ61" s="305">
        <v>37491</v>
      </c>
      <c r="BA61" s="305">
        <v>31603</v>
      </c>
      <c r="BB61" s="305"/>
      <c r="BC61" s="305"/>
      <c r="BD61" s="305">
        <v>99708</v>
      </c>
      <c r="BE61" s="305">
        <v>220041</v>
      </c>
      <c r="BF61" s="305">
        <v>339338</v>
      </c>
      <c r="BG61" s="305"/>
      <c r="BH61" s="305">
        <v>367837</v>
      </c>
      <c r="BI61" s="305"/>
      <c r="BJ61" s="305">
        <v>159959</v>
      </c>
      <c r="BK61" s="305">
        <v>726536</v>
      </c>
      <c r="BL61" s="305">
        <v>559119</v>
      </c>
      <c r="BM61" s="305"/>
      <c r="BN61" s="305">
        <v>1127013</v>
      </c>
      <c r="BO61" s="305"/>
      <c r="BP61" s="305"/>
      <c r="BQ61" s="305"/>
      <c r="BR61" s="305">
        <v>258418</v>
      </c>
      <c r="BS61" s="305"/>
      <c r="BT61" s="305"/>
      <c r="BU61" s="305"/>
      <c r="BV61" s="305">
        <v>425425</v>
      </c>
      <c r="BW61" s="305"/>
      <c r="BX61" s="305">
        <v>100736</v>
      </c>
      <c r="BY61" s="305"/>
      <c r="BZ61" s="305"/>
      <c r="CA61" s="305"/>
      <c r="CB61" s="305"/>
      <c r="CC61" s="305"/>
      <c r="CD61" s="304" t="s">
        <v>221</v>
      </c>
      <c r="CE61" s="294">
        <f t="shared" si="0"/>
        <v>15909388</v>
      </c>
      <c r="CF61" s="2"/>
    </row>
    <row r="62" spans="1:84" ht="12.65" customHeight="1" x14ac:dyDescent="0.3">
      <c r="A62" s="301" t="s">
        <v>3</v>
      </c>
      <c r="B62" s="294"/>
      <c r="C62" s="294">
        <f t="shared" ref="C62:BN62" si="1">ROUND(C47+C48,0)</f>
        <v>0</v>
      </c>
      <c r="D62" s="294">
        <f t="shared" si="1"/>
        <v>0</v>
      </c>
      <c r="E62" s="294">
        <f t="shared" si="1"/>
        <v>101141</v>
      </c>
      <c r="F62" s="294">
        <f t="shared" si="1"/>
        <v>0</v>
      </c>
      <c r="G62" s="294">
        <f t="shared" si="1"/>
        <v>0</v>
      </c>
      <c r="H62" s="294">
        <f t="shared" si="1"/>
        <v>0</v>
      </c>
      <c r="I62" s="294">
        <f t="shared" si="1"/>
        <v>0</v>
      </c>
      <c r="J62" s="294">
        <f>ROUND(J47+J48,0)</f>
        <v>11149</v>
      </c>
      <c r="K62" s="294">
        <f t="shared" si="1"/>
        <v>0</v>
      </c>
      <c r="L62" s="294">
        <f t="shared" si="1"/>
        <v>458398</v>
      </c>
      <c r="M62" s="294">
        <f t="shared" si="1"/>
        <v>0</v>
      </c>
      <c r="N62" s="294">
        <f t="shared" si="1"/>
        <v>0</v>
      </c>
      <c r="O62" s="294">
        <f t="shared" si="1"/>
        <v>51793</v>
      </c>
      <c r="P62" s="294">
        <f t="shared" si="1"/>
        <v>99270</v>
      </c>
      <c r="Q62" s="294">
        <f t="shared" si="1"/>
        <v>0</v>
      </c>
      <c r="R62" s="294">
        <f t="shared" si="1"/>
        <v>146928</v>
      </c>
      <c r="S62" s="294">
        <f t="shared" si="1"/>
        <v>10130</v>
      </c>
      <c r="T62" s="294">
        <f t="shared" si="1"/>
        <v>40924</v>
      </c>
      <c r="U62" s="294">
        <f t="shared" si="1"/>
        <v>168030</v>
      </c>
      <c r="V62" s="294">
        <f t="shared" si="1"/>
        <v>0</v>
      </c>
      <c r="W62" s="294">
        <f t="shared" si="1"/>
        <v>13664</v>
      </c>
      <c r="X62" s="294">
        <f t="shared" si="1"/>
        <v>56201</v>
      </c>
      <c r="Y62" s="294">
        <f t="shared" si="1"/>
        <v>120258</v>
      </c>
      <c r="Z62" s="294">
        <f t="shared" si="1"/>
        <v>0</v>
      </c>
      <c r="AA62" s="294">
        <f t="shared" si="1"/>
        <v>0</v>
      </c>
      <c r="AB62" s="294">
        <f t="shared" si="1"/>
        <v>22321</v>
      </c>
      <c r="AC62" s="294">
        <f t="shared" si="1"/>
        <v>0</v>
      </c>
      <c r="AD62" s="294">
        <f t="shared" si="1"/>
        <v>0</v>
      </c>
      <c r="AE62" s="294">
        <f t="shared" si="1"/>
        <v>77658</v>
      </c>
      <c r="AF62" s="294">
        <f t="shared" si="1"/>
        <v>0</v>
      </c>
      <c r="AG62" s="294">
        <f t="shared" si="1"/>
        <v>467090</v>
      </c>
      <c r="AH62" s="294">
        <f t="shared" si="1"/>
        <v>0</v>
      </c>
      <c r="AI62" s="294">
        <f t="shared" si="1"/>
        <v>0</v>
      </c>
      <c r="AJ62" s="294">
        <f t="shared" si="1"/>
        <v>884057</v>
      </c>
      <c r="AK62" s="294">
        <f t="shared" si="1"/>
        <v>0</v>
      </c>
      <c r="AL62" s="294">
        <f t="shared" si="1"/>
        <v>0</v>
      </c>
      <c r="AM62" s="294">
        <f t="shared" si="1"/>
        <v>0</v>
      </c>
      <c r="AN62" s="294">
        <f t="shared" si="1"/>
        <v>0</v>
      </c>
      <c r="AO62" s="294">
        <f t="shared" si="1"/>
        <v>17778</v>
      </c>
      <c r="AP62" s="294">
        <f t="shared" si="1"/>
        <v>0</v>
      </c>
      <c r="AQ62" s="294">
        <f t="shared" si="1"/>
        <v>0</v>
      </c>
      <c r="AR62" s="294">
        <f t="shared" si="1"/>
        <v>0</v>
      </c>
      <c r="AS62" s="294">
        <f t="shared" si="1"/>
        <v>0</v>
      </c>
      <c r="AT62" s="294">
        <f t="shared" si="1"/>
        <v>0</v>
      </c>
      <c r="AU62" s="294">
        <f t="shared" si="1"/>
        <v>0</v>
      </c>
      <c r="AV62" s="294">
        <f t="shared" si="1"/>
        <v>0</v>
      </c>
      <c r="AW62" s="294">
        <f t="shared" si="1"/>
        <v>0</v>
      </c>
      <c r="AX62" s="294">
        <f t="shared" si="1"/>
        <v>0</v>
      </c>
      <c r="AY62" s="294">
        <f>ROUND(AY47+AY48,0)</f>
        <v>80769</v>
      </c>
      <c r="AZ62" s="294">
        <f>ROUND(AZ47+AZ48,0)</f>
        <v>9253</v>
      </c>
      <c r="BA62" s="294">
        <f>ROUND(BA47+BA48,0)</f>
        <v>7800</v>
      </c>
      <c r="BB62" s="294">
        <f t="shared" si="1"/>
        <v>0</v>
      </c>
      <c r="BC62" s="294">
        <f t="shared" si="1"/>
        <v>0</v>
      </c>
      <c r="BD62" s="294">
        <f t="shared" si="1"/>
        <v>24609</v>
      </c>
      <c r="BE62" s="294">
        <f t="shared" si="1"/>
        <v>54310</v>
      </c>
      <c r="BF62" s="294">
        <f t="shared" si="1"/>
        <v>83754</v>
      </c>
      <c r="BG62" s="294">
        <f t="shared" si="1"/>
        <v>0</v>
      </c>
      <c r="BH62" s="294">
        <f t="shared" si="1"/>
        <v>90788</v>
      </c>
      <c r="BI62" s="294">
        <f t="shared" si="1"/>
        <v>0</v>
      </c>
      <c r="BJ62" s="294">
        <f t="shared" si="1"/>
        <v>39480</v>
      </c>
      <c r="BK62" s="294">
        <f t="shared" si="1"/>
        <v>179320</v>
      </c>
      <c r="BL62" s="294">
        <f t="shared" si="1"/>
        <v>137999</v>
      </c>
      <c r="BM62" s="294">
        <f t="shared" si="1"/>
        <v>0</v>
      </c>
      <c r="BN62" s="294">
        <f t="shared" si="1"/>
        <v>278164</v>
      </c>
      <c r="BO62" s="294">
        <f t="shared" ref="BO62:CC62" si="2">ROUND(BO47+BO48,0)</f>
        <v>0</v>
      </c>
      <c r="BP62" s="294">
        <f t="shared" si="2"/>
        <v>0</v>
      </c>
      <c r="BQ62" s="294">
        <f t="shared" si="2"/>
        <v>0</v>
      </c>
      <c r="BR62" s="294">
        <f t="shared" si="2"/>
        <v>63782</v>
      </c>
      <c r="BS62" s="294">
        <f t="shared" si="2"/>
        <v>0</v>
      </c>
      <c r="BT62" s="294">
        <f t="shared" si="2"/>
        <v>0</v>
      </c>
      <c r="BU62" s="294">
        <f t="shared" si="2"/>
        <v>0</v>
      </c>
      <c r="BV62" s="294">
        <f t="shared" si="2"/>
        <v>105001</v>
      </c>
      <c r="BW62" s="294">
        <f t="shared" si="2"/>
        <v>0</v>
      </c>
      <c r="BX62" s="294">
        <f t="shared" si="2"/>
        <v>24863</v>
      </c>
      <c r="BY62" s="294">
        <f t="shared" si="2"/>
        <v>0</v>
      </c>
      <c r="BZ62" s="294">
        <f t="shared" si="2"/>
        <v>0</v>
      </c>
      <c r="CA62" s="294">
        <f t="shared" si="2"/>
        <v>0</v>
      </c>
      <c r="CB62" s="294">
        <f t="shared" si="2"/>
        <v>0</v>
      </c>
      <c r="CC62" s="294">
        <f t="shared" si="2"/>
        <v>0</v>
      </c>
      <c r="CD62" s="304" t="s">
        <v>221</v>
      </c>
      <c r="CE62" s="294">
        <f t="shared" si="0"/>
        <v>3926682</v>
      </c>
      <c r="CF62" s="2"/>
    </row>
    <row r="63" spans="1:84" ht="12.65" customHeight="1" x14ac:dyDescent="0.3">
      <c r="A63" s="301" t="s">
        <v>236</v>
      </c>
      <c r="B63" s="294"/>
      <c r="C63" s="299"/>
      <c r="D63" s="299"/>
      <c r="E63" s="299">
        <v>821</v>
      </c>
      <c r="F63" s="305"/>
      <c r="G63" s="299"/>
      <c r="H63" s="299"/>
      <c r="I63" s="305"/>
      <c r="J63" s="305">
        <v>91</v>
      </c>
      <c r="K63" s="305"/>
      <c r="L63" s="305">
        <v>3721</v>
      </c>
      <c r="M63" s="299"/>
      <c r="N63" s="299"/>
      <c r="O63" s="299">
        <v>0</v>
      </c>
      <c r="P63" s="305">
        <v>25031</v>
      </c>
      <c r="Q63" s="305"/>
      <c r="R63" s="305"/>
      <c r="S63" s="305"/>
      <c r="T63" s="305">
        <v>0</v>
      </c>
      <c r="U63" s="305">
        <v>243822</v>
      </c>
      <c r="V63" s="305"/>
      <c r="W63" s="305">
        <v>0</v>
      </c>
      <c r="X63" s="305">
        <v>3899</v>
      </c>
      <c r="Y63" s="305">
        <v>0</v>
      </c>
      <c r="Z63" s="305"/>
      <c r="AA63" s="305"/>
      <c r="AB63" s="305">
        <v>282509</v>
      </c>
      <c r="AC63" s="305"/>
      <c r="AD63" s="305"/>
      <c r="AE63" s="305"/>
      <c r="AF63" s="305"/>
      <c r="AG63" s="305">
        <v>7440</v>
      </c>
      <c r="AH63" s="305"/>
      <c r="AI63" s="305"/>
      <c r="AJ63" s="305">
        <v>150288</v>
      </c>
      <c r="AK63" s="305"/>
      <c r="AL63" s="305"/>
      <c r="AM63" s="305"/>
      <c r="AN63" s="305"/>
      <c r="AO63" s="305">
        <v>144</v>
      </c>
      <c r="AP63" s="305"/>
      <c r="AQ63" s="305"/>
      <c r="AR63" s="305"/>
      <c r="AS63" s="305"/>
      <c r="AT63" s="305"/>
      <c r="AU63" s="305"/>
      <c r="AV63" s="305"/>
      <c r="AW63" s="305"/>
      <c r="AX63" s="305"/>
      <c r="AY63" s="305"/>
      <c r="AZ63" s="305"/>
      <c r="BA63" s="305"/>
      <c r="BB63" s="305"/>
      <c r="BC63" s="305"/>
      <c r="BD63" s="305"/>
      <c r="BE63" s="305"/>
      <c r="BF63" s="305"/>
      <c r="BG63" s="305"/>
      <c r="BH63" s="305"/>
      <c r="BI63" s="305"/>
      <c r="BJ63" s="305">
        <v>121881</v>
      </c>
      <c r="BK63" s="305">
        <v>7578</v>
      </c>
      <c r="BL63" s="305"/>
      <c r="BM63" s="305"/>
      <c r="BN63" s="305">
        <v>193048</v>
      </c>
      <c r="BO63" s="305"/>
      <c r="BP63" s="305"/>
      <c r="BQ63" s="305"/>
      <c r="BR63" s="305">
        <v>0</v>
      </c>
      <c r="BS63" s="305"/>
      <c r="BT63" s="305"/>
      <c r="BU63" s="305"/>
      <c r="BV63" s="305"/>
      <c r="BW63" s="305"/>
      <c r="BX63" s="305"/>
      <c r="BY63" s="305"/>
      <c r="BZ63" s="305"/>
      <c r="CA63" s="305"/>
      <c r="CB63" s="305"/>
      <c r="CC63" s="305"/>
      <c r="CD63" s="304" t="s">
        <v>221</v>
      </c>
      <c r="CE63" s="294">
        <f t="shared" si="0"/>
        <v>1040273</v>
      </c>
      <c r="CF63" s="2"/>
    </row>
    <row r="64" spans="1:84" ht="12.65" customHeight="1" x14ac:dyDescent="0.3">
      <c r="A64" s="301" t="s">
        <v>237</v>
      </c>
      <c r="B64" s="294"/>
      <c r="C64" s="299"/>
      <c r="D64" s="299"/>
      <c r="E64" s="305">
        <v>24578</v>
      </c>
      <c r="F64" s="305"/>
      <c r="G64" s="299"/>
      <c r="H64" s="299"/>
      <c r="I64" s="305"/>
      <c r="J64" s="305">
        <v>2709</v>
      </c>
      <c r="K64" s="305"/>
      <c r="L64" s="305">
        <v>111393</v>
      </c>
      <c r="M64" s="299"/>
      <c r="N64" s="299"/>
      <c r="O64" s="299">
        <v>12443</v>
      </c>
      <c r="P64" s="305">
        <v>170083</v>
      </c>
      <c r="Q64" s="305">
        <v>4975</v>
      </c>
      <c r="R64" s="305">
        <v>19824</v>
      </c>
      <c r="S64" s="305">
        <v>5128</v>
      </c>
      <c r="T64" s="305">
        <v>219208</v>
      </c>
      <c r="U64" s="305">
        <v>483679</v>
      </c>
      <c r="V64" s="305">
        <v>13446</v>
      </c>
      <c r="W64" s="305"/>
      <c r="X64" s="305">
        <v>15305</v>
      </c>
      <c r="Y64" s="305">
        <v>16280</v>
      </c>
      <c r="Z64" s="305"/>
      <c r="AA64" s="305"/>
      <c r="AB64" s="305">
        <v>604630</v>
      </c>
      <c r="AC64" s="305">
        <v>0</v>
      </c>
      <c r="AD64" s="305"/>
      <c r="AE64" s="305">
        <v>9118</v>
      </c>
      <c r="AF64" s="305"/>
      <c r="AG64" s="305">
        <v>61914</v>
      </c>
      <c r="AH64" s="305"/>
      <c r="AI64" s="305"/>
      <c r="AJ64" s="305">
        <v>248344</v>
      </c>
      <c r="AK64" s="305"/>
      <c r="AL64" s="305"/>
      <c r="AM64" s="305"/>
      <c r="AN64" s="305"/>
      <c r="AO64" s="305">
        <v>4320</v>
      </c>
      <c r="AP64" s="305">
        <v>7325</v>
      </c>
      <c r="AQ64" s="305"/>
      <c r="AR64" s="305"/>
      <c r="AS64" s="305"/>
      <c r="AT64" s="305"/>
      <c r="AU64" s="305"/>
      <c r="AV64" s="305"/>
      <c r="AW64" s="305"/>
      <c r="AX64" s="305"/>
      <c r="AY64" s="305">
        <v>177978</v>
      </c>
      <c r="AZ64" s="305">
        <v>19226</v>
      </c>
      <c r="BA64" s="305">
        <v>7590</v>
      </c>
      <c r="BB64" s="305"/>
      <c r="BC64" s="305"/>
      <c r="BD64" s="305">
        <v>9025</v>
      </c>
      <c r="BE64" s="305">
        <v>56415</v>
      </c>
      <c r="BF64" s="305">
        <v>111883</v>
      </c>
      <c r="BG64" s="305"/>
      <c r="BH64" s="305">
        <v>78008</v>
      </c>
      <c r="BI64" s="305"/>
      <c r="BJ64" s="305">
        <v>3668</v>
      </c>
      <c r="BK64" s="305">
        <v>18976</v>
      </c>
      <c r="BL64" s="305">
        <v>14086</v>
      </c>
      <c r="BM64" s="305"/>
      <c r="BN64" s="305">
        <v>152847</v>
      </c>
      <c r="BO64" s="305"/>
      <c r="BP64" s="305"/>
      <c r="BQ64" s="305"/>
      <c r="BR64" s="305">
        <v>5403</v>
      </c>
      <c r="BS64" s="305"/>
      <c r="BT64" s="305"/>
      <c r="BU64" s="305"/>
      <c r="BV64" s="305">
        <v>14435</v>
      </c>
      <c r="BW64" s="305"/>
      <c r="BX64" s="305">
        <v>987</v>
      </c>
      <c r="BY64" s="305">
        <v>43</v>
      </c>
      <c r="BZ64" s="305"/>
      <c r="CA64" s="305"/>
      <c r="CB64" s="305"/>
      <c r="CC64" s="305"/>
      <c r="CD64" s="304" t="s">
        <v>221</v>
      </c>
      <c r="CE64" s="294">
        <f t="shared" si="0"/>
        <v>2705272</v>
      </c>
      <c r="CF64" s="2"/>
    </row>
    <row r="65" spans="1:84" ht="12.65" customHeight="1" x14ac:dyDescent="0.3">
      <c r="A65" s="301" t="s">
        <v>238</v>
      </c>
      <c r="B65" s="294"/>
      <c r="C65" s="299"/>
      <c r="D65" s="299"/>
      <c r="E65" s="299">
        <v>749</v>
      </c>
      <c r="F65" s="299"/>
      <c r="G65" s="299"/>
      <c r="H65" s="299"/>
      <c r="I65" s="305"/>
      <c r="J65" s="299">
        <v>83</v>
      </c>
      <c r="K65" s="305"/>
      <c r="L65" s="305">
        <v>3393</v>
      </c>
      <c r="M65" s="299"/>
      <c r="N65" s="299"/>
      <c r="O65" s="299">
        <v>1741</v>
      </c>
      <c r="P65" s="305">
        <v>6429</v>
      </c>
      <c r="Q65" s="305"/>
      <c r="R65" s="305">
        <v>0</v>
      </c>
      <c r="S65" s="305"/>
      <c r="T65" s="305">
        <v>0</v>
      </c>
      <c r="U65" s="305">
        <v>1235</v>
      </c>
      <c r="V65" s="305"/>
      <c r="W65" s="305">
        <v>300</v>
      </c>
      <c r="X65" s="305">
        <v>1236</v>
      </c>
      <c r="Y65" s="305">
        <v>2645</v>
      </c>
      <c r="Z65" s="305"/>
      <c r="AA65" s="305"/>
      <c r="AB65" s="305"/>
      <c r="AC65" s="305"/>
      <c r="AD65" s="305"/>
      <c r="AE65" s="305">
        <v>9679</v>
      </c>
      <c r="AF65" s="305"/>
      <c r="AG65" s="305">
        <v>4164</v>
      </c>
      <c r="AH65" s="305"/>
      <c r="AI65" s="305"/>
      <c r="AJ65" s="305">
        <v>28217</v>
      </c>
      <c r="AK65" s="305"/>
      <c r="AL65" s="305"/>
      <c r="AM65" s="305"/>
      <c r="AN65" s="305"/>
      <c r="AO65" s="305">
        <v>131</v>
      </c>
      <c r="AP65" s="305">
        <v>8492</v>
      </c>
      <c r="AQ65" s="305"/>
      <c r="AR65" s="305"/>
      <c r="AS65" s="305"/>
      <c r="AT65" s="305"/>
      <c r="AU65" s="305"/>
      <c r="AV65" s="305"/>
      <c r="AW65" s="305"/>
      <c r="AX65" s="305"/>
      <c r="AY65" s="305">
        <v>2447</v>
      </c>
      <c r="AZ65" s="305"/>
      <c r="BA65" s="305">
        <v>8824</v>
      </c>
      <c r="BB65" s="305"/>
      <c r="BC65" s="305"/>
      <c r="BD65" s="305"/>
      <c r="BE65" s="305">
        <v>158509</v>
      </c>
      <c r="BF65" s="305">
        <v>3058</v>
      </c>
      <c r="BG65" s="305"/>
      <c r="BH65" s="305">
        <v>82709</v>
      </c>
      <c r="BI65" s="305"/>
      <c r="BJ65" s="305">
        <v>310</v>
      </c>
      <c r="BK65" s="305">
        <v>4281</v>
      </c>
      <c r="BL65" s="305">
        <v>4737</v>
      </c>
      <c r="BM65" s="305"/>
      <c r="BN65" s="305">
        <v>23286</v>
      </c>
      <c r="BO65" s="305"/>
      <c r="BP65" s="305"/>
      <c r="BQ65" s="305"/>
      <c r="BR65" s="305">
        <v>1552</v>
      </c>
      <c r="BS65" s="305"/>
      <c r="BT65" s="305"/>
      <c r="BU65" s="305"/>
      <c r="BV65" s="305">
        <v>8384</v>
      </c>
      <c r="BW65" s="305"/>
      <c r="BX65" s="305">
        <v>1834</v>
      </c>
      <c r="BY65" s="305"/>
      <c r="BZ65" s="305"/>
      <c r="CA65" s="305"/>
      <c r="CB65" s="305"/>
      <c r="CC65" s="305"/>
      <c r="CD65" s="304" t="s">
        <v>221</v>
      </c>
      <c r="CE65" s="294">
        <f t="shared" si="0"/>
        <v>368425</v>
      </c>
      <c r="CF65" s="2"/>
    </row>
    <row r="66" spans="1:84" ht="12.65" customHeight="1" x14ac:dyDescent="0.3">
      <c r="A66" s="301" t="s">
        <v>239</v>
      </c>
      <c r="B66" s="294"/>
      <c r="C66" s="299"/>
      <c r="D66" s="299"/>
      <c r="E66" s="299">
        <v>91542</v>
      </c>
      <c r="F66" s="299"/>
      <c r="G66" s="299"/>
      <c r="H66" s="299"/>
      <c r="I66" s="299"/>
      <c r="J66" s="299">
        <v>10091</v>
      </c>
      <c r="K66" s="305"/>
      <c r="L66" s="305">
        <v>414894</v>
      </c>
      <c r="M66" s="299"/>
      <c r="N66" s="299"/>
      <c r="O66" s="305">
        <v>116241</v>
      </c>
      <c r="P66" s="305">
        <v>319161</v>
      </c>
      <c r="Q66" s="305">
        <v>133</v>
      </c>
      <c r="R66" s="305">
        <v>1357</v>
      </c>
      <c r="S66" s="299">
        <v>2410</v>
      </c>
      <c r="T66" s="299">
        <v>5580</v>
      </c>
      <c r="U66" s="305">
        <v>66940</v>
      </c>
      <c r="V66" s="305"/>
      <c r="W66" s="305">
        <v>243656</v>
      </c>
      <c r="X66" s="305">
        <v>71479</v>
      </c>
      <c r="Y66" s="305">
        <v>164200</v>
      </c>
      <c r="Z66" s="305"/>
      <c r="AA66" s="305"/>
      <c r="AB66" s="305">
        <v>466426</v>
      </c>
      <c r="AC66" s="305">
        <v>0</v>
      </c>
      <c r="AD66" s="305"/>
      <c r="AE66" s="305">
        <v>34615</v>
      </c>
      <c r="AF66" s="305"/>
      <c r="AG66" s="305">
        <v>123933</v>
      </c>
      <c r="AH66" s="305"/>
      <c r="AI66" s="305"/>
      <c r="AJ66" s="305">
        <v>125820</v>
      </c>
      <c r="AK66" s="305"/>
      <c r="AL66" s="305"/>
      <c r="AM66" s="305"/>
      <c r="AN66" s="305"/>
      <c r="AO66" s="305">
        <v>16090</v>
      </c>
      <c r="AP66" s="305"/>
      <c r="AQ66" s="305"/>
      <c r="AR66" s="305"/>
      <c r="AS66" s="305"/>
      <c r="AT66" s="305"/>
      <c r="AU66" s="305"/>
      <c r="AV66" s="305"/>
      <c r="AW66" s="305"/>
      <c r="AX66" s="305"/>
      <c r="AY66" s="305">
        <v>7385</v>
      </c>
      <c r="AZ66" s="305">
        <v>14</v>
      </c>
      <c r="BA66" s="305"/>
      <c r="BB66" s="305"/>
      <c r="BC66" s="305"/>
      <c r="BD66" s="305">
        <v>34910</v>
      </c>
      <c r="BE66" s="305">
        <v>64727</v>
      </c>
      <c r="BF66" s="305">
        <v>71905</v>
      </c>
      <c r="BG66" s="305"/>
      <c r="BH66" s="305">
        <v>1319494</v>
      </c>
      <c r="BI66" s="305"/>
      <c r="BJ66" s="305">
        <v>49654</v>
      </c>
      <c r="BK66" s="305">
        <v>158769</v>
      </c>
      <c r="BL66" s="305">
        <v>27609</v>
      </c>
      <c r="BM66" s="305"/>
      <c r="BN66" s="305">
        <v>89021</v>
      </c>
      <c r="BO66" s="305"/>
      <c r="BP66" s="305"/>
      <c r="BQ66" s="305"/>
      <c r="BR66" s="305">
        <v>36969</v>
      </c>
      <c r="BS66" s="305"/>
      <c r="BT66" s="305"/>
      <c r="BU66" s="305"/>
      <c r="BV66" s="305">
        <v>81066</v>
      </c>
      <c r="BW66" s="305"/>
      <c r="BX66" s="305">
        <v>0</v>
      </c>
      <c r="BY66" s="305"/>
      <c r="BZ66" s="305"/>
      <c r="CA66" s="305"/>
      <c r="CB66" s="305"/>
      <c r="CC66" s="305"/>
      <c r="CD66" s="304" t="s">
        <v>221</v>
      </c>
      <c r="CE66" s="294">
        <f t="shared" si="0"/>
        <v>4216091</v>
      </c>
      <c r="CF66" s="2"/>
    </row>
    <row r="67" spans="1:84" ht="12.65" customHeight="1" x14ac:dyDescent="0.3">
      <c r="A67" s="301" t="s">
        <v>6</v>
      </c>
      <c r="B67" s="294"/>
      <c r="C67" s="294">
        <f>ROUND(C51+C52,0)</f>
        <v>0</v>
      </c>
      <c r="D67" s="294">
        <f>ROUND(D51+D52,0)</f>
        <v>0</v>
      </c>
      <c r="E67" s="294">
        <f>ROUND(E51+E52,0)</f>
        <v>52591</v>
      </c>
      <c r="F67" s="294">
        <f t="shared" ref="F67:BQ67" si="3">ROUND(F51+F52,0)</f>
        <v>0</v>
      </c>
      <c r="G67" s="294">
        <f t="shared" si="3"/>
        <v>0</v>
      </c>
      <c r="H67" s="294">
        <f t="shared" si="3"/>
        <v>0</v>
      </c>
      <c r="I67" s="294">
        <f t="shared" si="3"/>
        <v>0</v>
      </c>
      <c r="J67" s="294">
        <f>ROUND(J51+J52,0)</f>
        <v>0</v>
      </c>
      <c r="K67" s="294">
        <f t="shared" si="3"/>
        <v>0</v>
      </c>
      <c r="L67" s="294">
        <f t="shared" si="3"/>
        <v>238324</v>
      </c>
      <c r="M67" s="294">
        <f t="shared" si="3"/>
        <v>0</v>
      </c>
      <c r="N67" s="294">
        <f t="shared" si="3"/>
        <v>0</v>
      </c>
      <c r="O67" s="294">
        <f t="shared" si="3"/>
        <v>1455</v>
      </c>
      <c r="P67" s="294">
        <f t="shared" si="3"/>
        <v>89162</v>
      </c>
      <c r="Q67" s="294">
        <f t="shared" si="3"/>
        <v>0</v>
      </c>
      <c r="R67" s="294">
        <f t="shared" si="3"/>
        <v>3344</v>
      </c>
      <c r="S67" s="294">
        <f t="shared" si="3"/>
        <v>0</v>
      </c>
      <c r="T67" s="294">
        <f t="shared" si="3"/>
        <v>24615</v>
      </c>
      <c r="U67" s="294">
        <f t="shared" si="3"/>
        <v>41203</v>
      </c>
      <c r="V67" s="294">
        <f t="shared" si="3"/>
        <v>0</v>
      </c>
      <c r="W67" s="294">
        <f t="shared" si="3"/>
        <v>4314</v>
      </c>
      <c r="X67" s="294">
        <f t="shared" si="3"/>
        <v>17776</v>
      </c>
      <c r="Y67" s="294">
        <f t="shared" si="3"/>
        <v>38026</v>
      </c>
      <c r="Z67" s="294">
        <f t="shared" si="3"/>
        <v>0</v>
      </c>
      <c r="AA67" s="294">
        <f t="shared" si="3"/>
        <v>0</v>
      </c>
      <c r="AB67" s="294">
        <f t="shared" si="3"/>
        <v>27893</v>
      </c>
      <c r="AC67" s="294">
        <f t="shared" si="3"/>
        <v>0</v>
      </c>
      <c r="AD67" s="294">
        <f t="shared" si="3"/>
        <v>0</v>
      </c>
      <c r="AE67" s="294">
        <f t="shared" si="3"/>
        <v>46672</v>
      </c>
      <c r="AF67" s="294">
        <f t="shared" si="3"/>
        <v>0</v>
      </c>
      <c r="AG67" s="294">
        <f t="shared" si="3"/>
        <v>73176</v>
      </c>
      <c r="AH67" s="294">
        <f t="shared" si="3"/>
        <v>0</v>
      </c>
      <c r="AI67" s="294">
        <f t="shared" si="3"/>
        <v>0</v>
      </c>
      <c r="AJ67" s="294">
        <f t="shared" si="3"/>
        <v>150750</v>
      </c>
      <c r="AK67" s="294">
        <f t="shared" si="3"/>
        <v>0</v>
      </c>
      <c r="AL67" s="294">
        <f t="shared" si="3"/>
        <v>0</v>
      </c>
      <c r="AM67" s="294">
        <f t="shared" si="3"/>
        <v>0</v>
      </c>
      <c r="AN67" s="294">
        <f t="shared" si="3"/>
        <v>0</v>
      </c>
      <c r="AO67" s="294">
        <f t="shared" si="3"/>
        <v>9247</v>
      </c>
      <c r="AP67" s="294">
        <f t="shared" si="3"/>
        <v>54531</v>
      </c>
      <c r="AQ67" s="294">
        <f t="shared" si="3"/>
        <v>0</v>
      </c>
      <c r="AR67" s="294">
        <f t="shared" si="3"/>
        <v>0</v>
      </c>
      <c r="AS67" s="294">
        <f t="shared" si="3"/>
        <v>0</v>
      </c>
      <c r="AT67" s="294">
        <f t="shared" si="3"/>
        <v>0</v>
      </c>
      <c r="AU67" s="294">
        <f t="shared" si="3"/>
        <v>0</v>
      </c>
      <c r="AV67" s="294">
        <f t="shared" si="3"/>
        <v>0</v>
      </c>
      <c r="AW67" s="294">
        <f t="shared" si="3"/>
        <v>0</v>
      </c>
      <c r="AX67" s="294">
        <f t="shared" si="3"/>
        <v>0</v>
      </c>
      <c r="AY67" s="294">
        <f t="shared" si="3"/>
        <v>39631</v>
      </c>
      <c r="AZ67" s="294">
        <f>ROUND(AZ51+AZ52,0)</f>
        <v>16555</v>
      </c>
      <c r="BA67" s="294">
        <f>ROUND(BA51+BA52,0)</f>
        <v>46822</v>
      </c>
      <c r="BB67" s="294">
        <f t="shared" si="3"/>
        <v>0</v>
      </c>
      <c r="BC67" s="294">
        <f t="shared" si="3"/>
        <v>0</v>
      </c>
      <c r="BD67" s="294">
        <f t="shared" si="3"/>
        <v>21087</v>
      </c>
      <c r="BE67" s="294">
        <f t="shared" si="3"/>
        <v>100818</v>
      </c>
      <c r="BF67" s="294">
        <f t="shared" si="3"/>
        <v>0</v>
      </c>
      <c r="BG67" s="294">
        <f t="shared" si="3"/>
        <v>0</v>
      </c>
      <c r="BH67" s="294">
        <f t="shared" si="3"/>
        <v>0</v>
      </c>
      <c r="BI67" s="294">
        <f t="shared" si="3"/>
        <v>0</v>
      </c>
      <c r="BJ67" s="294">
        <f t="shared" si="3"/>
        <v>0</v>
      </c>
      <c r="BK67" s="294">
        <f t="shared" si="3"/>
        <v>10585</v>
      </c>
      <c r="BL67" s="294">
        <f t="shared" si="3"/>
        <v>100299</v>
      </c>
      <c r="BM67" s="294">
        <f t="shared" si="3"/>
        <v>0</v>
      </c>
      <c r="BN67" s="294">
        <f t="shared" si="3"/>
        <v>276451</v>
      </c>
      <c r="BO67" s="294">
        <f t="shared" si="3"/>
        <v>0</v>
      </c>
      <c r="BP67" s="294">
        <f t="shared" si="3"/>
        <v>0</v>
      </c>
      <c r="BQ67" s="294">
        <f t="shared" si="3"/>
        <v>0</v>
      </c>
      <c r="BR67" s="294">
        <f t="shared" ref="BR67:CC67" si="4">ROUND(BR51+BR52,0)</f>
        <v>6689</v>
      </c>
      <c r="BS67" s="294">
        <f t="shared" si="4"/>
        <v>0</v>
      </c>
      <c r="BT67" s="294">
        <f t="shared" si="4"/>
        <v>0</v>
      </c>
      <c r="BU67" s="294">
        <f t="shared" si="4"/>
        <v>0</v>
      </c>
      <c r="BV67" s="294">
        <f t="shared" si="4"/>
        <v>38862</v>
      </c>
      <c r="BW67" s="294">
        <f t="shared" si="4"/>
        <v>0</v>
      </c>
      <c r="BX67" s="294">
        <f t="shared" si="4"/>
        <v>0</v>
      </c>
      <c r="BY67" s="294">
        <f t="shared" si="4"/>
        <v>0</v>
      </c>
      <c r="BZ67" s="294">
        <f t="shared" si="4"/>
        <v>0</v>
      </c>
      <c r="CA67" s="294">
        <f t="shared" si="4"/>
        <v>0</v>
      </c>
      <c r="CB67" s="294">
        <f t="shared" si="4"/>
        <v>0</v>
      </c>
      <c r="CC67" s="294">
        <f t="shared" si="4"/>
        <v>0</v>
      </c>
      <c r="CD67" s="304" t="s">
        <v>221</v>
      </c>
      <c r="CE67" s="294">
        <f t="shared" si="0"/>
        <v>1530878</v>
      </c>
      <c r="CF67" s="2"/>
    </row>
    <row r="68" spans="1:84" ht="12.65" customHeight="1" x14ac:dyDescent="0.3">
      <c r="A68" s="301" t="s">
        <v>240</v>
      </c>
      <c r="B68" s="294"/>
      <c r="C68" s="299"/>
      <c r="D68" s="299"/>
      <c r="E68" s="299">
        <v>8252</v>
      </c>
      <c r="F68" s="299"/>
      <c r="G68" s="299"/>
      <c r="H68" s="299"/>
      <c r="I68" s="299"/>
      <c r="J68" s="299">
        <v>910</v>
      </c>
      <c r="K68" s="305"/>
      <c r="L68" s="305">
        <v>37402</v>
      </c>
      <c r="M68" s="299"/>
      <c r="N68" s="299"/>
      <c r="O68" s="299">
        <v>163</v>
      </c>
      <c r="P68" s="305">
        <v>67157</v>
      </c>
      <c r="Q68" s="305"/>
      <c r="R68" s="305">
        <v>16530</v>
      </c>
      <c r="S68" s="305">
        <v>0</v>
      </c>
      <c r="T68" s="305"/>
      <c r="U68" s="305">
        <v>82846</v>
      </c>
      <c r="V68" s="2">
        <v>13433</v>
      </c>
      <c r="W68" s="305">
        <v>6607</v>
      </c>
      <c r="X68" s="305">
        <v>27174</v>
      </c>
      <c r="Y68" s="305">
        <v>58147</v>
      </c>
      <c r="Z68" s="305"/>
      <c r="AA68" s="305"/>
      <c r="AB68" s="305">
        <v>5263</v>
      </c>
      <c r="AC68" s="2"/>
      <c r="AD68" s="305"/>
      <c r="AE68" s="305">
        <v>35029</v>
      </c>
      <c r="AF68" s="305"/>
      <c r="AG68" s="305">
        <v>19321</v>
      </c>
      <c r="AH68" s="305"/>
      <c r="AI68" s="305"/>
      <c r="AJ68" s="305">
        <v>9055</v>
      </c>
      <c r="AK68" s="305"/>
      <c r="AL68" s="305"/>
      <c r="AM68" s="305"/>
      <c r="AN68" s="305"/>
      <c r="AO68" s="305">
        <v>1451</v>
      </c>
      <c r="AP68" s="305">
        <v>704</v>
      </c>
      <c r="AQ68" s="305"/>
      <c r="AR68" s="305"/>
      <c r="AS68" s="305"/>
      <c r="AT68" s="305"/>
      <c r="AU68" s="305"/>
      <c r="AV68" s="305"/>
      <c r="AW68" s="305"/>
      <c r="AX68" s="305"/>
      <c r="AY68" s="305">
        <v>11129</v>
      </c>
      <c r="AZ68" s="305"/>
      <c r="BA68" s="305">
        <v>1501</v>
      </c>
      <c r="BB68" s="305"/>
      <c r="BC68" s="305"/>
      <c r="BD68" s="305">
        <v>574</v>
      </c>
      <c r="BE68" s="305">
        <v>2397</v>
      </c>
      <c r="BF68" s="305"/>
      <c r="BG68" s="305"/>
      <c r="BH68" s="305">
        <v>165714</v>
      </c>
      <c r="BI68" s="305"/>
      <c r="BJ68" s="305"/>
      <c r="BK68" s="305">
        <v>4627</v>
      </c>
      <c r="BL68" s="305">
        <v>10116</v>
      </c>
      <c r="BM68" s="305"/>
      <c r="BN68" s="305">
        <v>1968586</v>
      </c>
      <c r="BO68" s="305"/>
      <c r="BP68" s="305"/>
      <c r="BQ68" s="305"/>
      <c r="BR68" s="305">
        <v>2432</v>
      </c>
      <c r="BS68" s="305"/>
      <c r="BT68" s="305"/>
      <c r="BU68" s="305"/>
      <c r="BV68" s="305">
        <v>4800</v>
      </c>
      <c r="BW68" s="305"/>
      <c r="BX68" s="305">
        <v>216</v>
      </c>
      <c r="BY68" s="305"/>
      <c r="BZ68" s="305"/>
      <c r="CA68" s="305"/>
      <c r="CB68" s="305"/>
      <c r="CC68" s="305"/>
      <c r="CD68" s="304" t="s">
        <v>221</v>
      </c>
      <c r="CE68" s="294">
        <f t="shared" si="0"/>
        <v>2561536</v>
      </c>
      <c r="CF68" s="2"/>
    </row>
    <row r="69" spans="1:84" ht="12.65" customHeight="1" x14ac:dyDescent="0.3">
      <c r="A69" s="301" t="s">
        <v>241</v>
      </c>
      <c r="B69" s="294"/>
      <c r="C69" s="299"/>
      <c r="D69" s="299"/>
      <c r="E69" s="305">
        <v>5781</v>
      </c>
      <c r="F69" s="305"/>
      <c r="G69" s="299"/>
      <c r="H69" s="299"/>
      <c r="I69" s="305"/>
      <c r="J69" s="305">
        <v>637</v>
      </c>
      <c r="K69" s="305"/>
      <c r="L69" s="305">
        <v>26203</v>
      </c>
      <c r="M69" s="299"/>
      <c r="N69" s="299"/>
      <c r="O69" s="299">
        <v>5024</v>
      </c>
      <c r="P69" s="305">
        <v>11860</v>
      </c>
      <c r="Q69" s="305">
        <v>1302</v>
      </c>
      <c r="R69" s="306">
        <v>30521</v>
      </c>
      <c r="S69" s="305">
        <v>1491</v>
      </c>
      <c r="T69" s="299">
        <v>644</v>
      </c>
      <c r="U69" s="305">
        <v>16092</v>
      </c>
      <c r="V69" s="305"/>
      <c r="W69" s="299">
        <v>704</v>
      </c>
      <c r="X69" s="305">
        <v>2896</v>
      </c>
      <c r="Y69" s="305">
        <v>6196</v>
      </c>
      <c r="Z69" s="305"/>
      <c r="AA69" s="305"/>
      <c r="AB69" s="305">
        <v>1081</v>
      </c>
      <c r="AC69" s="305"/>
      <c r="AD69" s="305"/>
      <c r="AE69" s="305">
        <v>16929</v>
      </c>
      <c r="AF69" s="305"/>
      <c r="AG69" s="305">
        <v>37372</v>
      </c>
      <c r="AH69" s="305"/>
      <c r="AI69" s="305"/>
      <c r="AJ69" s="305">
        <v>116565</v>
      </c>
      <c r="AK69" s="305"/>
      <c r="AL69" s="305"/>
      <c r="AM69" s="305"/>
      <c r="AN69" s="305"/>
      <c r="AO69" s="299">
        <v>1017</v>
      </c>
      <c r="AP69" s="305">
        <v>11523</v>
      </c>
      <c r="AQ69" s="299"/>
      <c r="AR69" s="299"/>
      <c r="AS69" s="299"/>
      <c r="AT69" s="299"/>
      <c r="AU69" s="305"/>
      <c r="AV69" s="305"/>
      <c r="AW69" s="305"/>
      <c r="AX69" s="305"/>
      <c r="AY69" s="305">
        <v>38658</v>
      </c>
      <c r="AZ69" s="305">
        <v>36</v>
      </c>
      <c r="BA69" s="305">
        <v>209</v>
      </c>
      <c r="BB69" s="305"/>
      <c r="BC69" s="305"/>
      <c r="BD69" s="305">
        <v>1396</v>
      </c>
      <c r="BE69" s="305">
        <v>52179</v>
      </c>
      <c r="BF69" s="305">
        <v>381</v>
      </c>
      <c r="BG69" s="305"/>
      <c r="BH69" s="306">
        <v>31591</v>
      </c>
      <c r="BI69" s="305"/>
      <c r="BJ69" s="305">
        <v>71582</v>
      </c>
      <c r="BK69" s="305">
        <v>15960</v>
      </c>
      <c r="BL69" s="305">
        <v>3837</v>
      </c>
      <c r="BM69" s="305"/>
      <c r="BN69" s="305">
        <v>146113</v>
      </c>
      <c r="BO69" s="305"/>
      <c r="BP69" s="305"/>
      <c r="BQ69" s="305"/>
      <c r="BR69" s="305">
        <v>36513</v>
      </c>
      <c r="BS69" s="305"/>
      <c r="BT69" s="305"/>
      <c r="BU69" s="305"/>
      <c r="BV69" s="305">
        <v>7777</v>
      </c>
      <c r="BW69" s="305"/>
      <c r="BX69" s="305">
        <v>9458</v>
      </c>
      <c r="BY69" s="305"/>
      <c r="BZ69" s="305"/>
      <c r="CA69" s="305"/>
      <c r="CB69" s="305"/>
      <c r="CC69" s="305"/>
      <c r="CD69" s="299">
        <v>1798373</v>
      </c>
      <c r="CE69" s="294">
        <f t="shared" si="0"/>
        <v>2507901</v>
      </c>
      <c r="CF69" s="2"/>
    </row>
    <row r="70" spans="1:84" ht="12.65" customHeight="1" x14ac:dyDescent="0.3">
      <c r="A70" s="301" t="s">
        <v>242</v>
      </c>
      <c r="B70" s="294"/>
      <c r="C70" s="299"/>
      <c r="D70" s="299"/>
      <c r="E70" s="299"/>
      <c r="F70" s="305"/>
      <c r="G70" s="299"/>
      <c r="H70" s="299"/>
      <c r="I70" s="299"/>
      <c r="J70" s="305"/>
      <c r="K70" s="305"/>
      <c r="L70" s="305"/>
      <c r="M70" s="299"/>
      <c r="N70" s="299"/>
      <c r="O70" s="299"/>
      <c r="P70" s="299"/>
      <c r="Q70" s="299"/>
      <c r="R70" s="299"/>
      <c r="S70" s="299"/>
      <c r="T70" s="299"/>
      <c r="U70" s="305"/>
      <c r="V70" s="299"/>
      <c r="W70" s="299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5"/>
      <c r="AZ70" s="305"/>
      <c r="BA70" s="305"/>
      <c r="BB70" s="305"/>
      <c r="BC70" s="305"/>
      <c r="BD70" s="305"/>
      <c r="BE70" s="305"/>
      <c r="BF70" s="305"/>
      <c r="BG70" s="305"/>
      <c r="BH70" s="305"/>
      <c r="BI70" s="305"/>
      <c r="BJ70" s="305"/>
      <c r="BK70" s="305"/>
      <c r="BL70" s="305"/>
      <c r="BM70" s="305"/>
      <c r="BN70" s="305"/>
      <c r="BO70" s="305"/>
      <c r="BP70" s="305"/>
      <c r="BQ70" s="305"/>
      <c r="BR70" s="305"/>
      <c r="BS70" s="305"/>
      <c r="BT70" s="305"/>
      <c r="BU70" s="305"/>
      <c r="BV70" s="305"/>
      <c r="BW70" s="305"/>
      <c r="BX70" s="305"/>
      <c r="BY70" s="305"/>
      <c r="BZ70" s="305"/>
      <c r="CA70" s="305"/>
      <c r="CB70" s="305"/>
      <c r="CC70" s="305"/>
      <c r="CD70" s="299"/>
      <c r="CE70" s="294">
        <f t="shared" si="0"/>
        <v>0</v>
      </c>
      <c r="CF70" s="2"/>
    </row>
    <row r="71" spans="1:84" ht="12.65" customHeight="1" x14ac:dyDescent="0.3">
      <c r="A71" s="301" t="s">
        <v>243</v>
      </c>
      <c r="B71" s="294"/>
      <c r="C71" s="294">
        <f>SUM(C61:C68)+C69-C70</f>
        <v>0</v>
      </c>
      <c r="D71" s="294">
        <f t="shared" ref="D71:AI71" si="5">SUM(D61:D69)-D70</f>
        <v>0</v>
      </c>
      <c r="E71" s="294">
        <f t="shared" si="5"/>
        <v>695238</v>
      </c>
      <c r="F71" s="294">
        <f t="shared" si="5"/>
        <v>0</v>
      </c>
      <c r="G71" s="294">
        <f t="shared" si="5"/>
        <v>0</v>
      </c>
      <c r="H71" s="294">
        <f t="shared" si="5"/>
        <v>0</v>
      </c>
      <c r="I71" s="294">
        <f t="shared" si="5"/>
        <v>0</v>
      </c>
      <c r="J71" s="294">
        <f t="shared" si="5"/>
        <v>70840</v>
      </c>
      <c r="K71" s="294">
        <f t="shared" si="5"/>
        <v>0</v>
      </c>
      <c r="L71" s="294">
        <f t="shared" si="5"/>
        <v>3150978</v>
      </c>
      <c r="M71" s="294">
        <f t="shared" si="5"/>
        <v>0</v>
      </c>
      <c r="N71" s="294">
        <f t="shared" si="5"/>
        <v>0</v>
      </c>
      <c r="O71" s="294">
        <f t="shared" si="5"/>
        <v>398705</v>
      </c>
      <c r="P71" s="294">
        <f t="shared" si="5"/>
        <v>1190357</v>
      </c>
      <c r="Q71" s="294">
        <f t="shared" si="5"/>
        <v>6410</v>
      </c>
      <c r="R71" s="294">
        <f t="shared" si="5"/>
        <v>813798</v>
      </c>
      <c r="S71" s="294">
        <f t="shared" si="5"/>
        <v>60200</v>
      </c>
      <c r="T71" s="294">
        <f t="shared" si="5"/>
        <v>456780</v>
      </c>
      <c r="U71" s="294">
        <f t="shared" si="5"/>
        <v>1784638</v>
      </c>
      <c r="V71" s="294">
        <f t="shared" si="5"/>
        <v>26879</v>
      </c>
      <c r="W71" s="294">
        <f t="shared" si="5"/>
        <v>324605</v>
      </c>
      <c r="X71" s="294">
        <f t="shared" si="5"/>
        <v>423671</v>
      </c>
      <c r="Y71" s="294">
        <f t="shared" si="5"/>
        <v>892990</v>
      </c>
      <c r="Z71" s="294">
        <f t="shared" si="5"/>
        <v>0</v>
      </c>
      <c r="AA71" s="294">
        <f t="shared" si="5"/>
        <v>0</v>
      </c>
      <c r="AB71" s="294">
        <f t="shared" si="5"/>
        <v>1500557</v>
      </c>
      <c r="AC71" s="294">
        <f t="shared" si="5"/>
        <v>0</v>
      </c>
      <c r="AD71" s="294">
        <f t="shared" si="5"/>
        <v>0</v>
      </c>
      <c r="AE71" s="294">
        <f t="shared" si="5"/>
        <v>544341</v>
      </c>
      <c r="AF71" s="294">
        <f t="shared" si="5"/>
        <v>0</v>
      </c>
      <c r="AG71" s="294">
        <f t="shared" si="5"/>
        <v>2686879</v>
      </c>
      <c r="AH71" s="294">
        <f t="shared" si="5"/>
        <v>0</v>
      </c>
      <c r="AI71" s="294">
        <f t="shared" si="5"/>
        <v>0</v>
      </c>
      <c r="AJ71" s="294">
        <f t="shared" ref="AJ71:BO71" si="6">SUM(AJ61:AJ69)-AJ70</f>
        <v>5294953</v>
      </c>
      <c r="AK71" s="294">
        <f t="shared" si="6"/>
        <v>0</v>
      </c>
      <c r="AL71" s="294">
        <f t="shared" si="6"/>
        <v>0</v>
      </c>
      <c r="AM71" s="294">
        <f t="shared" si="6"/>
        <v>0</v>
      </c>
      <c r="AN71" s="294">
        <f t="shared" si="6"/>
        <v>0</v>
      </c>
      <c r="AO71" s="294">
        <f t="shared" si="6"/>
        <v>122206</v>
      </c>
      <c r="AP71" s="294">
        <f t="shared" si="6"/>
        <v>82575</v>
      </c>
      <c r="AQ71" s="294">
        <f t="shared" si="6"/>
        <v>0</v>
      </c>
      <c r="AR71" s="294">
        <f t="shared" si="6"/>
        <v>0</v>
      </c>
      <c r="AS71" s="294">
        <f t="shared" si="6"/>
        <v>0</v>
      </c>
      <c r="AT71" s="294">
        <f t="shared" si="6"/>
        <v>0</v>
      </c>
      <c r="AU71" s="294">
        <f t="shared" si="6"/>
        <v>0</v>
      </c>
      <c r="AV71" s="294">
        <f t="shared" si="6"/>
        <v>0</v>
      </c>
      <c r="AW71" s="294">
        <f t="shared" si="6"/>
        <v>0</v>
      </c>
      <c r="AX71" s="294">
        <f t="shared" si="6"/>
        <v>0</v>
      </c>
      <c r="AY71" s="294">
        <f t="shared" si="6"/>
        <v>685242</v>
      </c>
      <c r="AZ71" s="294">
        <f t="shared" si="6"/>
        <v>82575</v>
      </c>
      <c r="BA71" s="294">
        <f t="shared" si="6"/>
        <v>104349</v>
      </c>
      <c r="BB71" s="294">
        <f t="shared" si="6"/>
        <v>0</v>
      </c>
      <c r="BC71" s="294">
        <f t="shared" si="6"/>
        <v>0</v>
      </c>
      <c r="BD71" s="294">
        <f t="shared" si="6"/>
        <v>191309</v>
      </c>
      <c r="BE71" s="294">
        <f t="shared" si="6"/>
        <v>709396</v>
      </c>
      <c r="BF71" s="294">
        <f t="shared" si="6"/>
        <v>610319</v>
      </c>
      <c r="BG71" s="294">
        <f t="shared" si="6"/>
        <v>0</v>
      </c>
      <c r="BH71" s="294">
        <f t="shared" si="6"/>
        <v>2136141</v>
      </c>
      <c r="BI71" s="294">
        <f t="shared" si="6"/>
        <v>0</v>
      </c>
      <c r="BJ71" s="294">
        <f t="shared" si="6"/>
        <v>446534</v>
      </c>
      <c r="BK71" s="294">
        <f t="shared" si="6"/>
        <v>1126632</v>
      </c>
      <c r="BL71" s="294">
        <f t="shared" si="6"/>
        <v>857802</v>
      </c>
      <c r="BM71" s="294">
        <f t="shared" si="6"/>
        <v>0</v>
      </c>
      <c r="BN71" s="294">
        <f t="shared" si="6"/>
        <v>4254529</v>
      </c>
      <c r="BO71" s="294">
        <f t="shared" si="6"/>
        <v>0</v>
      </c>
      <c r="BP71" s="294">
        <f t="shared" ref="BP71:CC71" si="7">SUM(BP61:BP69)-BP70</f>
        <v>0</v>
      </c>
      <c r="BQ71" s="294">
        <f t="shared" si="7"/>
        <v>0</v>
      </c>
      <c r="BR71" s="294">
        <f t="shared" si="7"/>
        <v>411758</v>
      </c>
      <c r="BS71" s="294">
        <f t="shared" si="7"/>
        <v>0</v>
      </c>
      <c r="BT71" s="294">
        <f t="shared" si="7"/>
        <v>0</v>
      </c>
      <c r="BU71" s="294">
        <f t="shared" si="7"/>
        <v>0</v>
      </c>
      <c r="BV71" s="294">
        <f t="shared" si="7"/>
        <v>685750</v>
      </c>
      <c r="BW71" s="294">
        <f t="shared" si="7"/>
        <v>0</v>
      </c>
      <c r="BX71" s="294">
        <f t="shared" si="7"/>
        <v>138094</v>
      </c>
      <c r="BY71" s="294">
        <f t="shared" si="7"/>
        <v>43</v>
      </c>
      <c r="BZ71" s="294">
        <f t="shared" si="7"/>
        <v>0</v>
      </c>
      <c r="CA71" s="294">
        <f t="shared" si="7"/>
        <v>0</v>
      </c>
      <c r="CB71" s="294">
        <f t="shared" si="7"/>
        <v>0</v>
      </c>
      <c r="CC71" s="294">
        <f t="shared" si="7"/>
        <v>0</v>
      </c>
      <c r="CD71" s="300">
        <f>CD69-CD70</f>
        <v>1798373</v>
      </c>
      <c r="CE71" s="294">
        <f>SUM(CE61:CE69)-CE70</f>
        <v>34766446</v>
      </c>
      <c r="CF71" s="2"/>
    </row>
    <row r="72" spans="1:84" ht="12.65" customHeight="1" x14ac:dyDescent="0.3">
      <c r="A72" s="301" t="s">
        <v>244</v>
      </c>
      <c r="B72" s="294"/>
      <c r="C72" s="304" t="s">
        <v>221</v>
      </c>
      <c r="D72" s="304" t="s">
        <v>221</v>
      </c>
      <c r="E72" s="304" t="s">
        <v>221</v>
      </c>
      <c r="F72" s="304" t="s">
        <v>221</v>
      </c>
      <c r="G72" s="304" t="s">
        <v>221</v>
      </c>
      <c r="H72" s="304" t="s">
        <v>221</v>
      </c>
      <c r="I72" s="304" t="s">
        <v>221</v>
      </c>
      <c r="J72" s="304" t="s">
        <v>221</v>
      </c>
      <c r="K72" s="253" t="s">
        <v>221</v>
      </c>
      <c r="L72" s="304" t="s">
        <v>221</v>
      </c>
      <c r="M72" s="304" t="s">
        <v>221</v>
      </c>
      <c r="N72" s="304" t="s">
        <v>221</v>
      </c>
      <c r="O72" s="304" t="s">
        <v>221</v>
      </c>
      <c r="P72" s="304" t="s">
        <v>221</v>
      </c>
      <c r="Q72" s="304" t="s">
        <v>221</v>
      </c>
      <c r="R72" s="304" t="s">
        <v>221</v>
      </c>
      <c r="S72" s="304" t="s">
        <v>221</v>
      </c>
      <c r="T72" s="304" t="s">
        <v>221</v>
      </c>
      <c r="U72" s="304" t="s">
        <v>221</v>
      </c>
      <c r="V72" s="304" t="s">
        <v>221</v>
      </c>
      <c r="W72" s="304" t="s">
        <v>221</v>
      </c>
      <c r="X72" s="304" t="s">
        <v>221</v>
      </c>
      <c r="Y72" s="304" t="s">
        <v>221</v>
      </c>
      <c r="Z72" s="304" t="s">
        <v>221</v>
      </c>
      <c r="AA72" s="304" t="s">
        <v>221</v>
      </c>
      <c r="AB72" s="304" t="s">
        <v>221</v>
      </c>
      <c r="AC72" s="304" t="s">
        <v>221</v>
      </c>
      <c r="AD72" s="304" t="s">
        <v>221</v>
      </c>
      <c r="AE72" s="304" t="s">
        <v>221</v>
      </c>
      <c r="AF72" s="304" t="s">
        <v>221</v>
      </c>
      <c r="AG72" s="304" t="s">
        <v>221</v>
      </c>
      <c r="AH72" s="304" t="s">
        <v>221</v>
      </c>
      <c r="AI72" s="304" t="s">
        <v>221</v>
      </c>
      <c r="AJ72" s="304" t="s">
        <v>221</v>
      </c>
      <c r="AK72" s="304" t="s">
        <v>221</v>
      </c>
      <c r="AL72" s="304" t="s">
        <v>221</v>
      </c>
      <c r="AM72" s="304" t="s">
        <v>221</v>
      </c>
      <c r="AN72" s="304" t="s">
        <v>221</v>
      </c>
      <c r="AO72" s="304" t="s">
        <v>221</v>
      </c>
      <c r="AP72" s="304" t="s">
        <v>221</v>
      </c>
      <c r="AQ72" s="304" t="s">
        <v>221</v>
      </c>
      <c r="AR72" s="304" t="s">
        <v>221</v>
      </c>
      <c r="AS72" s="304" t="s">
        <v>221</v>
      </c>
      <c r="AT72" s="304" t="s">
        <v>221</v>
      </c>
      <c r="AU72" s="304" t="s">
        <v>221</v>
      </c>
      <c r="AV72" s="304" t="s">
        <v>221</v>
      </c>
      <c r="AW72" s="304" t="s">
        <v>221</v>
      </c>
      <c r="AX72" s="304" t="s">
        <v>221</v>
      </c>
      <c r="AY72" s="304" t="s">
        <v>221</v>
      </c>
      <c r="AZ72" s="304" t="s">
        <v>221</v>
      </c>
      <c r="BA72" s="304" t="s">
        <v>221</v>
      </c>
      <c r="BB72" s="304" t="s">
        <v>221</v>
      </c>
      <c r="BC72" s="304" t="s">
        <v>221</v>
      </c>
      <c r="BD72" s="304" t="s">
        <v>221</v>
      </c>
      <c r="BE72" s="304" t="s">
        <v>221</v>
      </c>
      <c r="BF72" s="304" t="s">
        <v>221</v>
      </c>
      <c r="BG72" s="304" t="s">
        <v>221</v>
      </c>
      <c r="BH72" s="304" t="s">
        <v>221</v>
      </c>
      <c r="BI72" s="304" t="s">
        <v>221</v>
      </c>
      <c r="BJ72" s="304" t="s">
        <v>221</v>
      </c>
      <c r="BK72" s="304" t="s">
        <v>221</v>
      </c>
      <c r="BL72" s="304" t="s">
        <v>221</v>
      </c>
      <c r="BM72" s="304" t="s">
        <v>221</v>
      </c>
      <c r="BN72" s="304" t="s">
        <v>221</v>
      </c>
      <c r="BO72" s="304" t="s">
        <v>221</v>
      </c>
      <c r="BP72" s="304" t="s">
        <v>221</v>
      </c>
      <c r="BQ72" s="304" t="s">
        <v>221</v>
      </c>
      <c r="BR72" s="304" t="s">
        <v>221</v>
      </c>
      <c r="BS72" s="304" t="s">
        <v>221</v>
      </c>
      <c r="BT72" s="304" t="s">
        <v>221</v>
      </c>
      <c r="BU72" s="304" t="s">
        <v>221</v>
      </c>
      <c r="BV72" s="304" t="s">
        <v>221</v>
      </c>
      <c r="BW72" s="304" t="s">
        <v>221</v>
      </c>
      <c r="BX72" s="304" t="s">
        <v>221</v>
      </c>
      <c r="BY72" s="304" t="s">
        <v>221</v>
      </c>
      <c r="BZ72" s="304" t="s">
        <v>221</v>
      </c>
      <c r="CA72" s="304" t="s">
        <v>221</v>
      </c>
      <c r="CB72" s="304" t="s">
        <v>221</v>
      </c>
      <c r="CC72" s="304" t="s">
        <v>221</v>
      </c>
      <c r="CD72" s="304" t="s">
        <v>221</v>
      </c>
      <c r="CE72" s="311"/>
      <c r="CF72" s="2"/>
    </row>
    <row r="73" spans="1:84" ht="12.65" customHeight="1" x14ac:dyDescent="0.3">
      <c r="A73" s="301" t="s">
        <v>245</v>
      </c>
      <c r="B73" s="294"/>
      <c r="C73" s="299"/>
      <c r="D73" s="299"/>
      <c r="E73" s="305">
        <v>1897585</v>
      </c>
      <c r="F73" s="305"/>
      <c r="G73" s="299"/>
      <c r="H73" s="299"/>
      <c r="I73" s="305"/>
      <c r="J73" s="305">
        <v>220798</v>
      </c>
      <c r="K73" s="305"/>
      <c r="L73" s="305">
        <v>8600375</v>
      </c>
      <c r="M73" s="299"/>
      <c r="N73" s="299"/>
      <c r="O73" s="299">
        <v>381702</v>
      </c>
      <c r="P73" s="305">
        <v>1259140</v>
      </c>
      <c r="Q73" s="305"/>
      <c r="R73" s="305">
        <v>844714</v>
      </c>
      <c r="S73" s="305">
        <v>27158</v>
      </c>
      <c r="T73" s="305">
        <v>8884</v>
      </c>
      <c r="U73" s="305">
        <v>901666</v>
      </c>
      <c r="V73" s="305">
        <v>9421</v>
      </c>
      <c r="W73" s="305">
        <v>25369</v>
      </c>
      <c r="X73" s="305">
        <v>104347</v>
      </c>
      <c r="Y73" s="305">
        <v>223280</v>
      </c>
      <c r="Z73" s="305"/>
      <c r="AA73" s="305"/>
      <c r="AB73" s="305">
        <v>1146530</v>
      </c>
      <c r="AC73" s="305"/>
      <c r="AD73" s="305"/>
      <c r="AE73" s="305">
        <v>85795</v>
      </c>
      <c r="AF73" s="305"/>
      <c r="AG73" s="305">
        <v>172184</v>
      </c>
      <c r="AH73" s="305"/>
      <c r="AI73" s="305"/>
      <c r="AJ73" s="305">
        <v>5194</v>
      </c>
      <c r="AK73" s="305"/>
      <c r="AL73" s="305"/>
      <c r="AM73" s="305"/>
      <c r="AN73" s="305"/>
      <c r="AO73" s="305">
        <v>89297</v>
      </c>
      <c r="AP73" s="305"/>
      <c r="AQ73" s="305"/>
      <c r="AR73" s="305"/>
      <c r="AS73" s="305"/>
      <c r="AT73" s="305"/>
      <c r="AU73" s="305"/>
      <c r="AV73" s="305"/>
      <c r="AW73" s="304" t="s">
        <v>221</v>
      </c>
      <c r="AX73" s="304" t="s">
        <v>221</v>
      </c>
      <c r="AY73" s="304" t="s">
        <v>221</v>
      </c>
      <c r="AZ73" s="304" t="s">
        <v>221</v>
      </c>
      <c r="BA73" s="304" t="s">
        <v>221</v>
      </c>
      <c r="BB73" s="304" t="s">
        <v>221</v>
      </c>
      <c r="BC73" s="304" t="s">
        <v>221</v>
      </c>
      <c r="BD73" s="304" t="s">
        <v>221</v>
      </c>
      <c r="BE73" s="304" t="s">
        <v>221</v>
      </c>
      <c r="BF73" s="304" t="s">
        <v>221</v>
      </c>
      <c r="BG73" s="304" t="s">
        <v>221</v>
      </c>
      <c r="BH73" s="304" t="s">
        <v>221</v>
      </c>
      <c r="BI73" s="304" t="s">
        <v>221</v>
      </c>
      <c r="BJ73" s="304" t="s">
        <v>221</v>
      </c>
      <c r="BK73" s="304" t="s">
        <v>221</v>
      </c>
      <c r="BL73" s="304" t="s">
        <v>221</v>
      </c>
      <c r="BM73" s="304" t="s">
        <v>221</v>
      </c>
      <c r="BN73" s="304" t="s">
        <v>221</v>
      </c>
      <c r="BO73" s="304" t="s">
        <v>221</v>
      </c>
      <c r="BP73" s="304" t="s">
        <v>221</v>
      </c>
      <c r="BQ73" s="304" t="s">
        <v>221</v>
      </c>
      <c r="BR73" s="304" t="s">
        <v>221</v>
      </c>
      <c r="BS73" s="304" t="s">
        <v>221</v>
      </c>
      <c r="BT73" s="304" t="s">
        <v>221</v>
      </c>
      <c r="BU73" s="304" t="s">
        <v>221</v>
      </c>
      <c r="BV73" s="304" t="s">
        <v>221</v>
      </c>
      <c r="BW73" s="304" t="s">
        <v>221</v>
      </c>
      <c r="BX73" s="304" t="s">
        <v>221</v>
      </c>
      <c r="BY73" s="304" t="s">
        <v>221</v>
      </c>
      <c r="BZ73" s="304" t="s">
        <v>221</v>
      </c>
      <c r="CA73" s="304" t="s">
        <v>221</v>
      </c>
      <c r="CB73" s="304" t="s">
        <v>221</v>
      </c>
      <c r="CC73" s="304" t="s">
        <v>221</v>
      </c>
      <c r="CD73" s="304" t="s">
        <v>221</v>
      </c>
      <c r="CE73" s="294">
        <f t="shared" ref="CE73:CE80" si="8">SUM(C73:CD73)</f>
        <v>16003439</v>
      </c>
      <c r="CF73" s="2"/>
    </row>
    <row r="74" spans="1:84" ht="12.65" customHeight="1" x14ac:dyDescent="0.3">
      <c r="A74" s="301" t="s">
        <v>246</v>
      </c>
      <c r="B74" s="294"/>
      <c r="C74" s="299"/>
      <c r="D74" s="299"/>
      <c r="E74" s="305">
        <v>11994</v>
      </c>
      <c r="F74" s="305"/>
      <c r="G74" s="299"/>
      <c r="H74" s="299"/>
      <c r="I74" s="299"/>
      <c r="J74" s="305">
        <v>1150</v>
      </c>
      <c r="K74" s="305"/>
      <c r="L74" s="305">
        <v>0</v>
      </c>
      <c r="M74" s="299"/>
      <c r="N74" s="299"/>
      <c r="O74" s="299">
        <v>61937</v>
      </c>
      <c r="P74" s="305">
        <v>3147861</v>
      </c>
      <c r="Q74" s="305"/>
      <c r="R74" s="305">
        <v>1083382</v>
      </c>
      <c r="S74" s="305">
        <v>466963</v>
      </c>
      <c r="T74" s="305">
        <v>1039719</v>
      </c>
      <c r="U74" s="305">
        <v>5639889</v>
      </c>
      <c r="V74" s="305">
        <v>61899</v>
      </c>
      <c r="W74" s="305">
        <v>361121</v>
      </c>
      <c r="X74" s="305">
        <v>1485344</v>
      </c>
      <c r="Y74" s="305">
        <v>3178304</v>
      </c>
      <c r="Z74" s="305"/>
      <c r="AA74" s="305"/>
      <c r="AB74" s="305">
        <v>2480019</v>
      </c>
      <c r="AC74" s="305"/>
      <c r="AD74" s="305"/>
      <c r="AE74" s="305">
        <v>783328</v>
      </c>
      <c r="AF74" s="305"/>
      <c r="AG74" s="305">
        <v>4472951</v>
      </c>
      <c r="AH74" s="305"/>
      <c r="AI74" s="305"/>
      <c r="AJ74" s="305">
        <v>4625939</v>
      </c>
      <c r="AK74" s="305"/>
      <c r="AL74" s="305"/>
      <c r="AM74" s="305"/>
      <c r="AN74" s="305"/>
      <c r="AO74" s="305">
        <v>1737779</v>
      </c>
      <c r="AP74" s="305"/>
      <c r="AQ74" s="305"/>
      <c r="AR74" s="305"/>
      <c r="AS74" s="305"/>
      <c r="AT74" s="305"/>
      <c r="AU74" s="305"/>
      <c r="AV74" s="305"/>
      <c r="AW74" s="304" t="s">
        <v>221</v>
      </c>
      <c r="AX74" s="304" t="s">
        <v>221</v>
      </c>
      <c r="AY74" s="304" t="s">
        <v>221</v>
      </c>
      <c r="AZ74" s="304" t="s">
        <v>221</v>
      </c>
      <c r="BA74" s="304" t="s">
        <v>221</v>
      </c>
      <c r="BB74" s="304" t="s">
        <v>221</v>
      </c>
      <c r="BC74" s="304" t="s">
        <v>221</v>
      </c>
      <c r="BD74" s="304" t="s">
        <v>221</v>
      </c>
      <c r="BE74" s="304" t="s">
        <v>221</v>
      </c>
      <c r="BF74" s="304" t="s">
        <v>221</v>
      </c>
      <c r="BG74" s="304" t="s">
        <v>221</v>
      </c>
      <c r="BH74" s="304" t="s">
        <v>221</v>
      </c>
      <c r="BI74" s="304" t="s">
        <v>221</v>
      </c>
      <c r="BJ74" s="304" t="s">
        <v>221</v>
      </c>
      <c r="BK74" s="304" t="s">
        <v>221</v>
      </c>
      <c r="BL74" s="304" t="s">
        <v>221</v>
      </c>
      <c r="BM74" s="304" t="s">
        <v>221</v>
      </c>
      <c r="BN74" s="304" t="s">
        <v>221</v>
      </c>
      <c r="BO74" s="304" t="s">
        <v>221</v>
      </c>
      <c r="BP74" s="304" t="s">
        <v>221</v>
      </c>
      <c r="BQ74" s="304" t="s">
        <v>221</v>
      </c>
      <c r="BR74" s="304" t="s">
        <v>221</v>
      </c>
      <c r="BS74" s="304" t="s">
        <v>221</v>
      </c>
      <c r="BT74" s="304" t="s">
        <v>221</v>
      </c>
      <c r="BU74" s="304" t="s">
        <v>221</v>
      </c>
      <c r="BV74" s="304" t="s">
        <v>221</v>
      </c>
      <c r="BW74" s="304" t="s">
        <v>221</v>
      </c>
      <c r="BX74" s="304" t="s">
        <v>221</v>
      </c>
      <c r="BY74" s="304" t="s">
        <v>221</v>
      </c>
      <c r="BZ74" s="304" t="s">
        <v>221</v>
      </c>
      <c r="CA74" s="304" t="s">
        <v>221</v>
      </c>
      <c r="CB74" s="304" t="s">
        <v>221</v>
      </c>
      <c r="CC74" s="304" t="s">
        <v>221</v>
      </c>
      <c r="CD74" s="304" t="s">
        <v>221</v>
      </c>
      <c r="CE74" s="294">
        <f t="shared" si="8"/>
        <v>30639579</v>
      </c>
      <c r="CF74" s="2"/>
    </row>
    <row r="75" spans="1:84" ht="12.65" customHeight="1" x14ac:dyDescent="0.3">
      <c r="A75" s="301" t="s">
        <v>247</v>
      </c>
      <c r="B75" s="294"/>
      <c r="C75" s="294">
        <f t="shared" ref="C75:AV75" si="9">SUM(C73:C74)</f>
        <v>0</v>
      </c>
      <c r="D75" s="294">
        <f t="shared" si="9"/>
        <v>0</v>
      </c>
      <c r="E75" s="294">
        <f t="shared" si="9"/>
        <v>1909579</v>
      </c>
      <c r="F75" s="294">
        <f t="shared" si="9"/>
        <v>0</v>
      </c>
      <c r="G75" s="294">
        <f t="shared" si="9"/>
        <v>0</v>
      </c>
      <c r="H75" s="294">
        <f t="shared" si="9"/>
        <v>0</v>
      </c>
      <c r="I75" s="294">
        <f t="shared" si="9"/>
        <v>0</v>
      </c>
      <c r="J75" s="294">
        <f t="shared" si="9"/>
        <v>221948</v>
      </c>
      <c r="K75" s="294">
        <f t="shared" si="9"/>
        <v>0</v>
      </c>
      <c r="L75" s="294">
        <f t="shared" si="9"/>
        <v>8600375</v>
      </c>
      <c r="M75" s="294">
        <f t="shared" si="9"/>
        <v>0</v>
      </c>
      <c r="N75" s="294">
        <f t="shared" si="9"/>
        <v>0</v>
      </c>
      <c r="O75" s="294">
        <f t="shared" si="9"/>
        <v>443639</v>
      </c>
      <c r="P75" s="294">
        <f t="shared" si="9"/>
        <v>4407001</v>
      </c>
      <c r="Q75" s="294">
        <f t="shared" si="9"/>
        <v>0</v>
      </c>
      <c r="R75" s="294">
        <f t="shared" si="9"/>
        <v>1928096</v>
      </c>
      <c r="S75" s="294">
        <f t="shared" si="9"/>
        <v>494121</v>
      </c>
      <c r="T75" s="294">
        <f t="shared" si="9"/>
        <v>1048603</v>
      </c>
      <c r="U75" s="294">
        <f t="shared" si="9"/>
        <v>6541555</v>
      </c>
      <c r="V75" s="294">
        <f t="shared" si="9"/>
        <v>71320</v>
      </c>
      <c r="W75" s="294">
        <f t="shared" si="9"/>
        <v>386490</v>
      </c>
      <c r="X75" s="294">
        <f t="shared" si="9"/>
        <v>1589691</v>
      </c>
      <c r="Y75" s="294">
        <f t="shared" si="9"/>
        <v>3401584</v>
      </c>
      <c r="Z75" s="294">
        <f t="shared" si="9"/>
        <v>0</v>
      </c>
      <c r="AA75" s="294">
        <f t="shared" si="9"/>
        <v>0</v>
      </c>
      <c r="AB75" s="294">
        <f t="shared" si="9"/>
        <v>3626549</v>
      </c>
      <c r="AC75" s="294">
        <f t="shared" si="9"/>
        <v>0</v>
      </c>
      <c r="AD75" s="294">
        <f t="shared" si="9"/>
        <v>0</v>
      </c>
      <c r="AE75" s="294">
        <f t="shared" si="9"/>
        <v>869123</v>
      </c>
      <c r="AF75" s="294">
        <f t="shared" si="9"/>
        <v>0</v>
      </c>
      <c r="AG75" s="294">
        <f t="shared" si="9"/>
        <v>4645135</v>
      </c>
      <c r="AH75" s="294">
        <f t="shared" si="9"/>
        <v>0</v>
      </c>
      <c r="AI75" s="294">
        <f t="shared" si="9"/>
        <v>0</v>
      </c>
      <c r="AJ75" s="294">
        <f t="shared" si="9"/>
        <v>4631133</v>
      </c>
      <c r="AK75" s="294">
        <f t="shared" si="9"/>
        <v>0</v>
      </c>
      <c r="AL75" s="294">
        <f t="shared" si="9"/>
        <v>0</v>
      </c>
      <c r="AM75" s="294">
        <f t="shared" si="9"/>
        <v>0</v>
      </c>
      <c r="AN75" s="294">
        <f t="shared" si="9"/>
        <v>0</v>
      </c>
      <c r="AO75" s="294">
        <f t="shared" si="9"/>
        <v>1827076</v>
      </c>
      <c r="AP75" s="294">
        <f t="shared" si="9"/>
        <v>0</v>
      </c>
      <c r="AQ75" s="294">
        <f t="shared" si="9"/>
        <v>0</v>
      </c>
      <c r="AR75" s="294">
        <f t="shared" si="9"/>
        <v>0</v>
      </c>
      <c r="AS75" s="294">
        <f t="shared" si="9"/>
        <v>0</v>
      </c>
      <c r="AT75" s="294">
        <f t="shared" si="9"/>
        <v>0</v>
      </c>
      <c r="AU75" s="294">
        <f t="shared" si="9"/>
        <v>0</v>
      </c>
      <c r="AV75" s="294">
        <f t="shared" si="9"/>
        <v>0</v>
      </c>
      <c r="AW75" s="304" t="s">
        <v>221</v>
      </c>
      <c r="AX75" s="304" t="s">
        <v>221</v>
      </c>
      <c r="AY75" s="304" t="s">
        <v>221</v>
      </c>
      <c r="AZ75" s="304" t="s">
        <v>221</v>
      </c>
      <c r="BA75" s="304" t="s">
        <v>221</v>
      </c>
      <c r="BB75" s="304" t="s">
        <v>221</v>
      </c>
      <c r="BC75" s="304" t="s">
        <v>221</v>
      </c>
      <c r="BD75" s="304" t="s">
        <v>221</v>
      </c>
      <c r="BE75" s="304" t="s">
        <v>221</v>
      </c>
      <c r="BF75" s="304" t="s">
        <v>221</v>
      </c>
      <c r="BG75" s="304" t="s">
        <v>221</v>
      </c>
      <c r="BH75" s="304" t="s">
        <v>221</v>
      </c>
      <c r="BI75" s="304" t="s">
        <v>221</v>
      </c>
      <c r="BJ75" s="304" t="s">
        <v>221</v>
      </c>
      <c r="BK75" s="304" t="s">
        <v>221</v>
      </c>
      <c r="BL75" s="304" t="s">
        <v>221</v>
      </c>
      <c r="BM75" s="304" t="s">
        <v>221</v>
      </c>
      <c r="BN75" s="304" t="s">
        <v>221</v>
      </c>
      <c r="BO75" s="304" t="s">
        <v>221</v>
      </c>
      <c r="BP75" s="304" t="s">
        <v>221</v>
      </c>
      <c r="BQ75" s="304" t="s">
        <v>221</v>
      </c>
      <c r="BR75" s="304" t="s">
        <v>221</v>
      </c>
      <c r="BS75" s="304" t="s">
        <v>221</v>
      </c>
      <c r="BT75" s="304" t="s">
        <v>221</v>
      </c>
      <c r="BU75" s="304" t="s">
        <v>221</v>
      </c>
      <c r="BV75" s="304" t="s">
        <v>221</v>
      </c>
      <c r="BW75" s="304" t="s">
        <v>221</v>
      </c>
      <c r="BX75" s="304" t="s">
        <v>221</v>
      </c>
      <c r="BY75" s="304" t="s">
        <v>221</v>
      </c>
      <c r="BZ75" s="304" t="s">
        <v>221</v>
      </c>
      <c r="CA75" s="304" t="s">
        <v>221</v>
      </c>
      <c r="CB75" s="304" t="s">
        <v>221</v>
      </c>
      <c r="CC75" s="304" t="s">
        <v>221</v>
      </c>
      <c r="CD75" s="304" t="s">
        <v>221</v>
      </c>
      <c r="CE75" s="294">
        <f t="shared" si="8"/>
        <v>46643018</v>
      </c>
      <c r="CF75" s="2"/>
    </row>
    <row r="76" spans="1:84" ht="12.65" customHeight="1" x14ac:dyDescent="0.3">
      <c r="A76" s="301" t="s">
        <v>248</v>
      </c>
      <c r="B76" s="294"/>
      <c r="C76" s="299"/>
      <c r="D76" s="299"/>
      <c r="E76" s="305">
        <v>3145</v>
      </c>
      <c r="F76" s="305"/>
      <c r="G76" s="299"/>
      <c r="H76" s="299"/>
      <c r="I76" s="305"/>
      <c r="J76" s="305"/>
      <c r="K76" s="305"/>
      <c r="L76" s="305">
        <v>14252</v>
      </c>
      <c r="M76" s="305"/>
      <c r="N76" s="305"/>
      <c r="O76" s="305">
        <v>87</v>
      </c>
      <c r="P76" s="305">
        <v>5332</v>
      </c>
      <c r="Q76" s="305"/>
      <c r="R76" s="305">
        <v>200</v>
      </c>
      <c r="S76" s="305"/>
      <c r="T76" s="305">
        <v>1472</v>
      </c>
      <c r="U76" s="305">
        <v>2464</v>
      </c>
      <c r="V76" s="305"/>
      <c r="W76" s="305">
        <v>258</v>
      </c>
      <c r="X76" s="305">
        <v>1063</v>
      </c>
      <c r="Y76" s="305">
        <v>2274</v>
      </c>
      <c r="Z76" s="305"/>
      <c r="AA76" s="305"/>
      <c r="AB76" s="305">
        <v>1668</v>
      </c>
      <c r="AC76" s="305"/>
      <c r="AD76" s="305"/>
      <c r="AE76" s="305">
        <v>2791</v>
      </c>
      <c r="AF76" s="305"/>
      <c r="AG76" s="305">
        <v>4376</v>
      </c>
      <c r="AH76" s="305"/>
      <c r="AI76" s="305"/>
      <c r="AJ76" s="305">
        <v>9015</v>
      </c>
      <c r="AK76" s="305"/>
      <c r="AL76" s="305"/>
      <c r="AM76" s="305"/>
      <c r="AN76" s="305"/>
      <c r="AO76" s="305">
        <v>553</v>
      </c>
      <c r="AP76" s="305">
        <v>3261</v>
      </c>
      <c r="AQ76" s="305"/>
      <c r="AR76" s="305"/>
      <c r="AS76" s="305"/>
      <c r="AT76" s="305"/>
      <c r="AU76" s="305"/>
      <c r="AV76" s="305"/>
      <c r="AW76" s="305"/>
      <c r="AX76" s="305"/>
      <c r="AY76" s="305">
        <v>2370</v>
      </c>
      <c r="AZ76" s="305">
        <v>990</v>
      </c>
      <c r="BA76" s="305">
        <v>2800</v>
      </c>
      <c r="BB76" s="305"/>
      <c r="BC76" s="305"/>
      <c r="BD76" s="305">
        <v>1261</v>
      </c>
      <c r="BE76" s="305">
        <v>6029</v>
      </c>
      <c r="BF76" s="305"/>
      <c r="BG76" s="305"/>
      <c r="BH76" s="305"/>
      <c r="BI76" s="305"/>
      <c r="BJ76" s="305"/>
      <c r="BK76" s="305">
        <v>633</v>
      </c>
      <c r="BL76" s="305">
        <v>5998</v>
      </c>
      <c r="BM76" s="305"/>
      <c r="BN76" s="305">
        <v>16532</v>
      </c>
      <c r="BO76" s="305"/>
      <c r="BP76" s="305"/>
      <c r="BQ76" s="305"/>
      <c r="BR76" s="305">
        <v>400</v>
      </c>
      <c r="BS76" s="305"/>
      <c r="BT76" s="305"/>
      <c r="BU76" s="305"/>
      <c r="BV76" s="305">
        <v>2324</v>
      </c>
      <c r="BW76" s="305"/>
      <c r="BX76" s="305"/>
      <c r="BY76" s="305"/>
      <c r="BZ76" s="305"/>
      <c r="CA76" s="305"/>
      <c r="CB76" s="305"/>
      <c r="CC76" s="305"/>
      <c r="CD76" s="304" t="s">
        <v>221</v>
      </c>
      <c r="CE76" s="294">
        <f t="shared" si="8"/>
        <v>91548</v>
      </c>
      <c r="CF76" s="294">
        <f>BE59-CE76</f>
        <v>0</v>
      </c>
    </row>
    <row r="77" spans="1:84" ht="12.65" customHeight="1" x14ac:dyDescent="0.3">
      <c r="A77" s="301" t="s">
        <v>249</v>
      </c>
      <c r="B77" s="294"/>
      <c r="C77" s="299"/>
      <c r="D77" s="299"/>
      <c r="E77" s="299">
        <v>3200</v>
      </c>
      <c r="F77" s="299"/>
      <c r="G77" s="299"/>
      <c r="H77" s="299"/>
      <c r="I77" s="299"/>
      <c r="J77" s="299"/>
      <c r="K77" s="299"/>
      <c r="L77" s="299">
        <v>14502</v>
      </c>
      <c r="M77" s="299"/>
      <c r="N77" s="299"/>
      <c r="O77" s="299"/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  <c r="AA77" s="299"/>
      <c r="AB77" s="299"/>
      <c r="AC77" s="299"/>
      <c r="AD77" s="299"/>
      <c r="AE77" s="299"/>
      <c r="AF77" s="299"/>
      <c r="AG77" s="299"/>
      <c r="AH77" s="299"/>
      <c r="AI77" s="299"/>
      <c r="AJ77" s="299"/>
      <c r="AK77" s="299"/>
      <c r="AL77" s="299"/>
      <c r="AM77" s="299"/>
      <c r="AN77" s="299"/>
      <c r="AO77" s="299">
        <v>562</v>
      </c>
      <c r="AP77" s="299"/>
      <c r="AQ77" s="299"/>
      <c r="AR77" s="299"/>
      <c r="AS77" s="299"/>
      <c r="AT77" s="299"/>
      <c r="AU77" s="299"/>
      <c r="AV77" s="299"/>
      <c r="AW77" s="299"/>
      <c r="AX77" s="304" t="s">
        <v>221</v>
      </c>
      <c r="AY77" s="304" t="s">
        <v>221</v>
      </c>
      <c r="AZ77" s="299"/>
      <c r="BA77" s="299"/>
      <c r="BB77" s="299"/>
      <c r="BC77" s="299"/>
      <c r="BD77" s="304" t="s">
        <v>221</v>
      </c>
      <c r="BE77" s="304" t="s">
        <v>221</v>
      </c>
      <c r="BF77" s="299"/>
      <c r="BG77" s="304" t="s">
        <v>221</v>
      </c>
      <c r="BH77" s="299"/>
      <c r="BI77" s="299"/>
      <c r="BJ77" s="304" t="s">
        <v>221</v>
      </c>
      <c r="BK77" s="299"/>
      <c r="BL77" s="299"/>
      <c r="BM77" s="299"/>
      <c r="BN77" s="304" t="s">
        <v>221</v>
      </c>
      <c r="BO77" s="304" t="s">
        <v>221</v>
      </c>
      <c r="BP77" s="304" t="s">
        <v>221</v>
      </c>
      <c r="BQ77" s="304" t="s">
        <v>221</v>
      </c>
      <c r="BR77" s="299"/>
      <c r="BS77" s="299"/>
      <c r="BT77" s="299"/>
      <c r="BU77" s="299"/>
      <c r="BV77" s="299"/>
      <c r="BW77" s="299"/>
      <c r="BX77" s="299"/>
      <c r="BY77" s="299"/>
      <c r="BZ77" s="299"/>
      <c r="CA77" s="299"/>
      <c r="CB77" s="299"/>
      <c r="CC77" s="304" t="s">
        <v>221</v>
      </c>
      <c r="CD77" s="304" t="s">
        <v>221</v>
      </c>
      <c r="CE77" s="294">
        <f>SUM(C77:CD77)</f>
        <v>18264</v>
      </c>
      <c r="CF77" s="294">
        <f>AY59-CE77</f>
        <v>0</v>
      </c>
    </row>
    <row r="78" spans="1:84" ht="12.65" customHeight="1" x14ac:dyDescent="0.3">
      <c r="A78" s="301" t="s">
        <v>250</v>
      </c>
      <c r="B78" s="294"/>
      <c r="C78" s="299"/>
      <c r="D78" s="299"/>
      <c r="E78" s="299">
        <v>252</v>
      </c>
      <c r="F78" s="299"/>
      <c r="G78" s="299"/>
      <c r="H78" s="299"/>
      <c r="I78" s="299"/>
      <c r="J78" s="299"/>
      <c r="K78" s="299"/>
      <c r="L78" s="299">
        <v>1140</v>
      </c>
      <c r="M78" s="299"/>
      <c r="N78" s="299"/>
      <c r="O78" s="299">
        <v>126.11</v>
      </c>
      <c r="P78" s="299">
        <v>412.53</v>
      </c>
      <c r="Q78" s="299"/>
      <c r="R78" s="299">
        <v>94</v>
      </c>
      <c r="S78" s="299">
        <v>2190</v>
      </c>
      <c r="T78" s="299">
        <v>92</v>
      </c>
      <c r="U78" s="299">
        <v>552</v>
      </c>
      <c r="V78" s="299"/>
      <c r="W78" s="299">
        <v>49</v>
      </c>
      <c r="X78" s="299">
        <v>202</v>
      </c>
      <c r="Y78" s="299">
        <v>431</v>
      </c>
      <c r="Z78" s="299"/>
      <c r="AA78" s="299"/>
      <c r="AB78" s="299">
        <v>68</v>
      </c>
      <c r="AC78" s="299"/>
      <c r="AD78" s="299"/>
      <c r="AE78" s="299">
        <v>193</v>
      </c>
      <c r="AF78" s="299"/>
      <c r="AG78" s="299">
        <v>465</v>
      </c>
      <c r="AH78" s="299"/>
      <c r="AI78" s="299"/>
      <c r="AJ78" s="299">
        <v>1522</v>
      </c>
      <c r="AK78" s="299"/>
      <c r="AL78" s="299"/>
      <c r="AM78" s="299"/>
      <c r="AN78" s="299"/>
      <c r="AO78" s="299">
        <v>44</v>
      </c>
      <c r="AP78" s="299">
        <v>0</v>
      </c>
      <c r="AQ78" s="299"/>
      <c r="AR78" s="299"/>
      <c r="AS78" s="299"/>
      <c r="AT78" s="299"/>
      <c r="AU78" s="299"/>
      <c r="AV78" s="299"/>
      <c r="AW78" s="299"/>
      <c r="AX78" s="304" t="s">
        <v>221</v>
      </c>
      <c r="AY78" s="304" t="s">
        <v>221</v>
      </c>
      <c r="AZ78" s="304" t="s">
        <v>221</v>
      </c>
      <c r="BA78" s="312">
        <v>45</v>
      </c>
      <c r="BB78" s="312"/>
      <c r="BC78" s="312"/>
      <c r="BD78" s="304" t="s">
        <v>221</v>
      </c>
      <c r="BE78" s="304" t="s">
        <v>221</v>
      </c>
      <c r="BF78" s="304" t="s">
        <v>221</v>
      </c>
      <c r="BG78" s="304" t="s">
        <v>221</v>
      </c>
      <c r="BH78" s="299">
        <v>0</v>
      </c>
      <c r="BI78" s="299"/>
      <c r="BJ78" s="304" t="s">
        <v>221</v>
      </c>
      <c r="BK78" s="299">
        <v>0</v>
      </c>
      <c r="BL78" s="299">
        <v>0</v>
      </c>
      <c r="BM78" s="299"/>
      <c r="BN78" s="304" t="s">
        <v>221</v>
      </c>
      <c r="BO78" s="304" t="s">
        <v>221</v>
      </c>
      <c r="BP78" s="304" t="s">
        <v>221</v>
      </c>
      <c r="BQ78" s="304" t="s">
        <v>221</v>
      </c>
      <c r="BR78" s="304" t="s">
        <v>221</v>
      </c>
      <c r="BS78" s="299"/>
      <c r="BT78" s="299"/>
      <c r="BU78" s="299"/>
      <c r="BV78" s="299">
        <v>468</v>
      </c>
      <c r="BW78" s="299"/>
      <c r="BX78" s="299">
        <v>0</v>
      </c>
      <c r="BY78" s="299"/>
      <c r="BZ78" s="299"/>
      <c r="CA78" s="299"/>
      <c r="CB78" s="299"/>
      <c r="CC78" s="304" t="s">
        <v>221</v>
      </c>
      <c r="CD78" s="304" t="s">
        <v>221</v>
      </c>
      <c r="CE78" s="294">
        <f t="shared" si="8"/>
        <v>8345.64</v>
      </c>
      <c r="CF78" s="294"/>
    </row>
    <row r="79" spans="1:84" ht="12.65" customHeight="1" x14ac:dyDescent="0.3">
      <c r="A79" s="301" t="s">
        <v>251</v>
      </c>
      <c r="B79" s="294"/>
      <c r="C79" s="313"/>
      <c r="D79" s="313"/>
      <c r="E79" s="299">
        <v>16766</v>
      </c>
      <c r="F79" s="299"/>
      <c r="G79" s="299"/>
      <c r="H79" s="299"/>
      <c r="I79" s="299"/>
      <c r="J79" s="299">
        <v>1848</v>
      </c>
      <c r="K79" s="299"/>
      <c r="L79" s="299">
        <v>75987</v>
      </c>
      <c r="M79" s="299"/>
      <c r="N79" s="299"/>
      <c r="O79" s="299">
        <v>313</v>
      </c>
      <c r="P79" s="299">
        <v>11112</v>
      </c>
      <c r="Q79" s="299"/>
      <c r="R79" s="299"/>
      <c r="S79" s="299"/>
      <c r="T79" s="299"/>
      <c r="U79" s="299"/>
      <c r="V79" s="299"/>
      <c r="W79" s="299"/>
      <c r="X79" s="299"/>
      <c r="Y79" s="299"/>
      <c r="Z79" s="299"/>
      <c r="AA79" s="299"/>
      <c r="AB79" s="299"/>
      <c r="AC79" s="299"/>
      <c r="AD79" s="299"/>
      <c r="AE79" s="299"/>
      <c r="AF79" s="299"/>
      <c r="AG79" s="299">
        <v>6200</v>
      </c>
      <c r="AH79" s="299"/>
      <c r="AI79" s="299"/>
      <c r="AJ79" s="299"/>
      <c r="AK79" s="299"/>
      <c r="AL79" s="299"/>
      <c r="AM79" s="299"/>
      <c r="AN79" s="299"/>
      <c r="AO79" s="299">
        <v>2947</v>
      </c>
      <c r="AP79" s="299"/>
      <c r="AQ79" s="299"/>
      <c r="AR79" s="299"/>
      <c r="AS79" s="299"/>
      <c r="AT79" s="299"/>
      <c r="AU79" s="299"/>
      <c r="AV79" s="299"/>
      <c r="AW79" s="299"/>
      <c r="AX79" s="304" t="s">
        <v>221</v>
      </c>
      <c r="AY79" s="304" t="s">
        <v>221</v>
      </c>
      <c r="AZ79" s="304" t="s">
        <v>221</v>
      </c>
      <c r="BA79" s="304" t="s">
        <v>221</v>
      </c>
      <c r="BB79" s="299"/>
      <c r="BC79" s="299"/>
      <c r="BD79" s="304" t="s">
        <v>221</v>
      </c>
      <c r="BE79" s="304" t="s">
        <v>221</v>
      </c>
      <c r="BF79" s="304" t="s">
        <v>221</v>
      </c>
      <c r="BG79" s="304" t="s">
        <v>221</v>
      </c>
      <c r="BH79" s="299"/>
      <c r="BI79" s="299"/>
      <c r="BJ79" s="304" t="s">
        <v>221</v>
      </c>
      <c r="BK79" s="299"/>
      <c r="BL79" s="299"/>
      <c r="BM79" s="299"/>
      <c r="BN79" s="304" t="s">
        <v>221</v>
      </c>
      <c r="BO79" s="304" t="s">
        <v>221</v>
      </c>
      <c r="BP79" s="304" t="s">
        <v>221</v>
      </c>
      <c r="BQ79" s="304" t="s">
        <v>221</v>
      </c>
      <c r="BR79" s="304" t="s">
        <v>221</v>
      </c>
      <c r="BS79" s="299"/>
      <c r="BT79" s="299"/>
      <c r="BU79" s="299"/>
      <c r="BV79" s="299"/>
      <c r="BW79" s="299"/>
      <c r="BX79" s="299"/>
      <c r="BY79" s="299"/>
      <c r="BZ79" s="299"/>
      <c r="CA79" s="299"/>
      <c r="CB79" s="299"/>
      <c r="CC79" s="304" t="s">
        <v>221</v>
      </c>
      <c r="CD79" s="304" t="s">
        <v>221</v>
      </c>
      <c r="CE79" s="294">
        <f t="shared" si="8"/>
        <v>115173</v>
      </c>
      <c r="CF79" s="294">
        <f>BA59</f>
        <v>0</v>
      </c>
    </row>
    <row r="80" spans="1:84" ht="12.65" customHeight="1" x14ac:dyDescent="0.3">
      <c r="A80" s="301" t="s">
        <v>252</v>
      </c>
      <c r="B80" s="294"/>
      <c r="C80" s="187"/>
      <c r="D80" s="187"/>
      <c r="E80" s="187">
        <v>5.18</v>
      </c>
      <c r="F80" s="187"/>
      <c r="G80" s="187"/>
      <c r="H80" s="187"/>
      <c r="I80" s="187"/>
      <c r="J80" s="187">
        <v>0.56999999999999995</v>
      </c>
      <c r="K80" s="187"/>
      <c r="L80" s="187">
        <v>23.47</v>
      </c>
      <c r="M80" s="187"/>
      <c r="N80" s="187"/>
      <c r="O80" s="187">
        <v>2.36</v>
      </c>
      <c r="P80" s="187">
        <v>3.96</v>
      </c>
      <c r="Q80" s="187"/>
      <c r="R80" s="187"/>
      <c r="S80" s="187"/>
      <c r="T80" s="187">
        <v>1.81</v>
      </c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5.19</v>
      </c>
      <c r="AH80" s="187"/>
      <c r="AI80" s="187"/>
      <c r="AJ80" s="187">
        <v>14.41</v>
      </c>
      <c r="AK80" s="187"/>
      <c r="AL80" s="187"/>
      <c r="AM80" s="187"/>
      <c r="AN80" s="187"/>
      <c r="AO80" s="187">
        <v>0.91</v>
      </c>
      <c r="AP80" s="187"/>
      <c r="AQ80" s="187"/>
      <c r="AR80" s="187"/>
      <c r="AS80" s="187"/>
      <c r="AT80" s="187"/>
      <c r="AU80" s="187"/>
      <c r="AV80" s="187"/>
      <c r="AW80" s="304" t="s">
        <v>221</v>
      </c>
      <c r="AX80" s="304" t="s">
        <v>221</v>
      </c>
      <c r="AY80" s="304" t="s">
        <v>221</v>
      </c>
      <c r="AZ80" s="304" t="s">
        <v>221</v>
      </c>
      <c r="BA80" s="304" t="s">
        <v>221</v>
      </c>
      <c r="BB80" s="304" t="s">
        <v>221</v>
      </c>
      <c r="BC80" s="304" t="s">
        <v>221</v>
      </c>
      <c r="BD80" s="304" t="s">
        <v>221</v>
      </c>
      <c r="BE80" s="304" t="s">
        <v>221</v>
      </c>
      <c r="BF80" s="304" t="s">
        <v>221</v>
      </c>
      <c r="BG80" s="304" t="s">
        <v>221</v>
      </c>
      <c r="BH80" s="304" t="s">
        <v>221</v>
      </c>
      <c r="BI80" s="304" t="s">
        <v>221</v>
      </c>
      <c r="BJ80" s="304" t="s">
        <v>221</v>
      </c>
      <c r="BK80" s="304" t="s">
        <v>221</v>
      </c>
      <c r="BL80" s="304" t="s">
        <v>221</v>
      </c>
      <c r="BM80" s="304" t="s">
        <v>221</v>
      </c>
      <c r="BN80" s="304" t="s">
        <v>221</v>
      </c>
      <c r="BO80" s="304" t="s">
        <v>221</v>
      </c>
      <c r="BP80" s="304" t="s">
        <v>221</v>
      </c>
      <c r="BQ80" s="304" t="s">
        <v>221</v>
      </c>
      <c r="BR80" s="304" t="s">
        <v>221</v>
      </c>
      <c r="BS80" s="304" t="s">
        <v>221</v>
      </c>
      <c r="BT80" s="304" t="s">
        <v>221</v>
      </c>
      <c r="BU80" s="314"/>
      <c r="BV80" s="314"/>
      <c r="BW80" s="314"/>
      <c r="BX80" s="314"/>
      <c r="BY80" s="314"/>
      <c r="BZ80" s="314"/>
      <c r="CA80" s="314"/>
      <c r="CB80" s="314"/>
      <c r="CC80" s="304" t="s">
        <v>221</v>
      </c>
      <c r="CD80" s="304" t="s">
        <v>221</v>
      </c>
      <c r="CE80" s="315">
        <f t="shared" si="8"/>
        <v>57.86</v>
      </c>
      <c r="CF80" s="315"/>
    </row>
    <row r="81" spans="1:84" ht="21" customHeight="1" x14ac:dyDescent="0.3">
      <c r="A81" s="316" t="s">
        <v>253</v>
      </c>
      <c r="B81" s="316"/>
      <c r="C81" s="316"/>
      <c r="D81" s="316"/>
      <c r="E81" s="31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">
      <c r="A82" s="301" t="s">
        <v>254</v>
      </c>
      <c r="B82" s="317"/>
      <c r="C82" s="318" t="s">
        <v>1267</v>
      </c>
      <c r="D82" s="319"/>
      <c r="E82" s="29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">
      <c r="A83" s="294" t="s">
        <v>255</v>
      </c>
      <c r="B83" s="317" t="s">
        <v>256</v>
      </c>
      <c r="C83" s="320" t="s">
        <v>1268</v>
      </c>
      <c r="D83" s="319"/>
      <c r="E83" s="29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">
      <c r="A84" s="294" t="s">
        <v>257</v>
      </c>
      <c r="B84" s="317" t="s">
        <v>256</v>
      </c>
      <c r="C84" s="321" t="s">
        <v>1269</v>
      </c>
      <c r="D84" s="322"/>
      <c r="E84" s="32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">
      <c r="A85" s="294" t="s">
        <v>1250</v>
      </c>
      <c r="B85" s="317"/>
      <c r="C85" s="324" t="s">
        <v>1270</v>
      </c>
      <c r="D85" s="322"/>
      <c r="E85" s="32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">
      <c r="A86" s="294" t="s">
        <v>1251</v>
      </c>
      <c r="B86" s="317" t="s">
        <v>256</v>
      </c>
      <c r="C86" s="325"/>
      <c r="D86" s="322"/>
      <c r="E86" s="32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">
      <c r="A87" s="294" t="s">
        <v>258</v>
      </c>
      <c r="B87" s="317" t="s">
        <v>256</v>
      </c>
      <c r="C87" s="321" t="s">
        <v>1271</v>
      </c>
      <c r="D87" s="322"/>
      <c r="E87" s="32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">
      <c r="A88" s="294" t="s">
        <v>259</v>
      </c>
      <c r="B88" s="317" t="s">
        <v>256</v>
      </c>
      <c r="C88" s="321" t="s">
        <v>1272</v>
      </c>
      <c r="D88" s="322"/>
      <c r="E88" s="32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">
      <c r="A89" s="294" t="s">
        <v>260</v>
      </c>
      <c r="B89" s="317" t="s">
        <v>256</v>
      </c>
      <c r="C89" s="321" t="s">
        <v>1273</v>
      </c>
      <c r="D89" s="322"/>
      <c r="E89" s="32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">
      <c r="A90" s="294" t="s">
        <v>261</v>
      </c>
      <c r="B90" s="317" t="s">
        <v>256</v>
      </c>
      <c r="C90" s="321" t="s">
        <v>1274</v>
      </c>
      <c r="D90" s="322"/>
      <c r="E90" s="32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">
      <c r="A91" s="294" t="s">
        <v>262</v>
      </c>
      <c r="B91" s="317" t="s">
        <v>256</v>
      </c>
      <c r="C91" s="321" t="s">
        <v>1275</v>
      </c>
      <c r="D91" s="322"/>
      <c r="E91" s="32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">
      <c r="A92" s="294" t="s">
        <v>263</v>
      </c>
      <c r="B92" s="317" t="s">
        <v>256</v>
      </c>
      <c r="C92" s="326" t="s">
        <v>1276</v>
      </c>
      <c r="D92" s="319"/>
      <c r="E92" s="29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">
      <c r="A93" s="294" t="s">
        <v>264</v>
      </c>
      <c r="B93" s="317" t="s">
        <v>256</v>
      </c>
      <c r="C93" s="327" t="s">
        <v>1277</v>
      </c>
      <c r="D93" s="319"/>
      <c r="E93" s="29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">
      <c r="A94" s="294"/>
      <c r="B94" s="294"/>
      <c r="C94" s="302"/>
      <c r="D94" s="294"/>
      <c r="E94" s="29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">
      <c r="A95" s="316" t="s">
        <v>265</v>
      </c>
      <c r="B95" s="316"/>
      <c r="C95" s="316"/>
      <c r="D95" s="316"/>
      <c r="E95" s="316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">
      <c r="A96" s="328" t="s">
        <v>266</v>
      </c>
      <c r="B96" s="328"/>
      <c r="C96" s="328"/>
      <c r="D96" s="328"/>
      <c r="E96" s="32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">
      <c r="A97" s="294" t="s">
        <v>267</v>
      </c>
      <c r="B97" s="317" t="s">
        <v>256</v>
      </c>
      <c r="C97" s="329"/>
      <c r="D97" s="294"/>
      <c r="E97" s="29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">
      <c r="A98" s="294" t="s">
        <v>259</v>
      </c>
      <c r="B98" s="317" t="s">
        <v>256</v>
      </c>
      <c r="C98" s="329"/>
      <c r="D98" s="294"/>
      <c r="E98" s="29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">
      <c r="A99" s="294" t="s">
        <v>268</v>
      </c>
      <c r="B99" s="317" t="s">
        <v>256</v>
      </c>
      <c r="C99" s="329">
        <v>1</v>
      </c>
      <c r="D99" s="294"/>
      <c r="E99" s="29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">
      <c r="A100" s="328" t="s">
        <v>269</v>
      </c>
      <c r="B100" s="328"/>
      <c r="C100" s="328"/>
      <c r="D100" s="328"/>
      <c r="E100" s="32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">
      <c r="A101" s="294" t="s">
        <v>270</v>
      </c>
      <c r="B101" s="317" t="s">
        <v>256</v>
      </c>
      <c r="C101" s="189"/>
      <c r="D101" s="294"/>
      <c r="E101" s="29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">
      <c r="A102" s="294" t="s">
        <v>132</v>
      </c>
      <c r="B102" s="317" t="s">
        <v>256</v>
      </c>
      <c r="C102" s="222"/>
      <c r="D102" s="294"/>
      <c r="E102" s="29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">
      <c r="A103" s="328" t="s">
        <v>271</v>
      </c>
      <c r="B103" s="328"/>
      <c r="C103" s="328"/>
      <c r="D103" s="328"/>
      <c r="E103" s="32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">
      <c r="A104" s="294" t="s">
        <v>272</v>
      </c>
      <c r="B104" s="317" t="s">
        <v>256</v>
      </c>
      <c r="C104" s="189"/>
      <c r="D104" s="294"/>
      <c r="E104" s="29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">
      <c r="A105" s="294" t="s">
        <v>273</v>
      </c>
      <c r="B105" s="317" t="s">
        <v>256</v>
      </c>
      <c r="C105" s="189"/>
      <c r="D105" s="294"/>
      <c r="E105" s="29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">
      <c r="A106" s="294" t="s">
        <v>274</v>
      </c>
      <c r="B106" s="317" t="s">
        <v>256</v>
      </c>
      <c r="C106" s="189"/>
      <c r="D106" s="294"/>
      <c r="E106" s="29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">
      <c r="A107" s="294"/>
      <c r="B107" s="317"/>
      <c r="C107" s="330"/>
      <c r="D107" s="294"/>
      <c r="E107" s="29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">
      <c r="A108" s="331" t="s">
        <v>275</v>
      </c>
      <c r="B108" s="316"/>
      <c r="C108" s="316"/>
      <c r="D108" s="316"/>
      <c r="E108" s="316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">
      <c r="A109" s="294"/>
      <c r="B109" s="317"/>
      <c r="C109" s="330"/>
      <c r="D109" s="294"/>
      <c r="E109" s="29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">
      <c r="A110" s="301" t="s">
        <v>276</v>
      </c>
      <c r="B110" s="294"/>
      <c r="C110" s="295" t="s">
        <v>277</v>
      </c>
      <c r="D110" s="296" t="s">
        <v>215</v>
      </c>
      <c r="E110" s="29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">
      <c r="A111" s="294" t="s">
        <v>278</v>
      </c>
      <c r="B111" s="317" t="s">
        <v>256</v>
      </c>
      <c r="C111" s="329">
        <v>338</v>
      </c>
      <c r="D111" s="298">
        <v>1007</v>
      </c>
      <c r="E111" s="29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">
      <c r="A112" s="294" t="s">
        <v>279</v>
      </c>
      <c r="B112" s="317" t="s">
        <v>256</v>
      </c>
      <c r="C112" s="329">
        <v>52</v>
      </c>
      <c r="D112" s="298">
        <v>4564</v>
      </c>
      <c r="E112" s="29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">
      <c r="A113" s="294" t="s">
        <v>280</v>
      </c>
      <c r="B113" s="317" t="s">
        <v>256</v>
      </c>
      <c r="C113" s="329"/>
      <c r="D113" s="298"/>
      <c r="E113" s="29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">
      <c r="A114" s="294" t="s">
        <v>281</v>
      </c>
      <c r="B114" s="317" t="s">
        <v>256</v>
      </c>
      <c r="C114" s="329">
        <v>61</v>
      </c>
      <c r="D114" s="298">
        <v>111</v>
      </c>
      <c r="E114" s="29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">
      <c r="A115" s="301" t="s">
        <v>282</v>
      </c>
      <c r="B115" s="294"/>
      <c r="C115" s="295" t="s">
        <v>167</v>
      </c>
      <c r="D115" s="294"/>
      <c r="E115" s="29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">
      <c r="A116" s="294" t="s">
        <v>283</v>
      </c>
      <c r="B116" s="317" t="s">
        <v>256</v>
      </c>
      <c r="C116" s="329"/>
      <c r="D116" s="294"/>
      <c r="E116" s="29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">
      <c r="A117" s="294" t="s">
        <v>284</v>
      </c>
      <c r="B117" s="317" t="s">
        <v>256</v>
      </c>
      <c r="C117" s="329"/>
      <c r="D117" s="294"/>
      <c r="E117" s="29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">
      <c r="A118" s="294" t="s">
        <v>1238</v>
      </c>
      <c r="B118" s="317" t="s">
        <v>256</v>
      </c>
      <c r="C118" s="329">
        <v>16</v>
      </c>
      <c r="D118" s="294"/>
      <c r="E118" s="29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">
      <c r="A119" s="294" t="s">
        <v>285</v>
      </c>
      <c r="B119" s="317" t="s">
        <v>256</v>
      </c>
      <c r="C119" s="329"/>
      <c r="D119" s="294"/>
      <c r="E119" s="29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">
      <c r="A120" s="294" t="s">
        <v>286</v>
      </c>
      <c r="B120" s="317" t="s">
        <v>256</v>
      </c>
      <c r="C120" s="329"/>
      <c r="D120" s="294"/>
      <c r="E120" s="29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">
      <c r="A121" s="294" t="s">
        <v>287</v>
      </c>
      <c r="B121" s="317" t="s">
        <v>256</v>
      </c>
      <c r="C121" s="329"/>
      <c r="D121" s="294"/>
      <c r="E121" s="29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">
      <c r="A122" s="294" t="s">
        <v>97</v>
      </c>
      <c r="B122" s="317" t="s">
        <v>256</v>
      </c>
      <c r="C122" s="329"/>
      <c r="D122" s="294"/>
      <c r="E122" s="29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">
      <c r="A123" s="294" t="s">
        <v>288</v>
      </c>
      <c r="B123" s="317" t="s">
        <v>256</v>
      </c>
      <c r="C123" s="329"/>
      <c r="D123" s="294"/>
      <c r="E123" s="29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">
      <c r="A124" s="294" t="s">
        <v>289</v>
      </c>
      <c r="B124" s="317"/>
      <c r="C124" s="329">
        <v>9</v>
      </c>
      <c r="D124" s="294"/>
      <c r="E124" s="29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">
      <c r="A125" s="294" t="s">
        <v>280</v>
      </c>
      <c r="B125" s="317" t="s">
        <v>256</v>
      </c>
      <c r="C125" s="329"/>
      <c r="D125" s="294"/>
      <c r="E125" s="29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">
      <c r="A126" s="294" t="s">
        <v>290</v>
      </c>
      <c r="B126" s="317" t="s">
        <v>256</v>
      </c>
      <c r="C126" s="329"/>
      <c r="D126" s="294"/>
      <c r="E126" s="29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">
      <c r="A127" s="294" t="s">
        <v>291</v>
      </c>
      <c r="B127" s="294"/>
      <c r="C127" s="302"/>
      <c r="D127" s="294"/>
      <c r="E127" s="294">
        <f>SUM(C116:C126)</f>
        <v>25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">
      <c r="A128" s="294" t="s">
        <v>292</v>
      </c>
      <c r="B128" s="317" t="s">
        <v>256</v>
      </c>
      <c r="C128" s="189"/>
      <c r="D128" s="294"/>
      <c r="E128" s="29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">
      <c r="A129" s="294" t="s">
        <v>293</v>
      </c>
      <c r="B129" s="317" t="s">
        <v>256</v>
      </c>
      <c r="C129" s="189"/>
      <c r="D129" s="294"/>
      <c r="E129" s="29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">
      <c r="A130" s="294"/>
      <c r="B130" s="294"/>
      <c r="C130" s="302"/>
      <c r="D130" s="294"/>
      <c r="E130" s="29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">
      <c r="A131" s="294" t="s">
        <v>294</v>
      </c>
      <c r="B131" s="317" t="s">
        <v>256</v>
      </c>
      <c r="C131" s="189"/>
      <c r="D131" s="294"/>
      <c r="E131" s="29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">
      <c r="A132" s="294"/>
      <c r="B132" s="294"/>
      <c r="C132" s="302"/>
      <c r="D132" s="294"/>
      <c r="E132" s="29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">
      <c r="A133" s="294"/>
      <c r="B133" s="294"/>
      <c r="C133" s="302"/>
      <c r="D133" s="294"/>
      <c r="E133" s="29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">
      <c r="A134" s="294"/>
      <c r="B134" s="294"/>
      <c r="C134" s="302"/>
      <c r="D134" s="294"/>
      <c r="E134" s="29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">
      <c r="A135" s="294"/>
      <c r="B135" s="294"/>
      <c r="C135" s="302"/>
      <c r="D135" s="294"/>
      <c r="E135" s="29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">
      <c r="A136" s="316" t="s">
        <v>1239</v>
      </c>
      <c r="B136" s="331"/>
      <c r="C136" s="331"/>
      <c r="D136" s="331"/>
      <c r="E136" s="33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">
      <c r="A137" s="332" t="s">
        <v>295</v>
      </c>
      <c r="B137" s="333" t="s">
        <v>296</v>
      </c>
      <c r="C137" s="334" t="s">
        <v>297</v>
      </c>
      <c r="D137" s="333" t="s">
        <v>132</v>
      </c>
      <c r="E137" s="333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">
      <c r="A138" s="294" t="s">
        <v>277</v>
      </c>
      <c r="B138" s="298">
        <v>152</v>
      </c>
      <c r="C138" s="329">
        <v>143</v>
      </c>
      <c r="D138" s="298">
        <v>104</v>
      </c>
      <c r="E138" s="294">
        <f>SUM(B138:D138)</f>
        <v>399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">
      <c r="A139" s="294" t="s">
        <v>215</v>
      </c>
      <c r="B139" s="298">
        <f>475+13</f>
        <v>488</v>
      </c>
      <c r="C139" s="329">
        <v>523</v>
      </c>
      <c r="D139" s="298">
        <v>107</v>
      </c>
      <c r="E139" s="294">
        <f>SUM(B139:D139)</f>
        <v>1118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">
      <c r="A140" s="294" t="s">
        <v>298</v>
      </c>
      <c r="B140" s="298"/>
      <c r="C140" s="298"/>
      <c r="D140" s="298"/>
      <c r="E140" s="294">
        <f>SUM(B140:D140)</f>
        <v>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">
      <c r="A141" s="294" t="s">
        <v>245</v>
      </c>
      <c r="B141" s="298">
        <v>3231391</v>
      </c>
      <c r="C141" s="329">
        <v>3463151</v>
      </c>
      <c r="D141" s="298">
        <v>708522</v>
      </c>
      <c r="E141" s="294">
        <f>SUM(B141:D141)</f>
        <v>7403064</v>
      </c>
      <c r="F141" s="33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">
      <c r="A142" s="294" t="s">
        <v>246</v>
      </c>
      <c r="B142" s="298">
        <v>7337103</v>
      </c>
      <c r="C142" s="329">
        <v>11807819</v>
      </c>
      <c r="D142" s="298">
        <v>11494657</v>
      </c>
      <c r="E142" s="294">
        <f>SUM(B142:D142)</f>
        <v>30639579</v>
      </c>
      <c r="F142" s="33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">
      <c r="A143" s="332" t="s">
        <v>299</v>
      </c>
      <c r="B143" s="333" t="s">
        <v>296</v>
      </c>
      <c r="C143" s="334" t="s">
        <v>297</v>
      </c>
      <c r="D143" s="333" t="s">
        <v>132</v>
      </c>
      <c r="E143" s="333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">
      <c r="A144" s="294" t="s">
        <v>277</v>
      </c>
      <c r="B144" s="298">
        <v>44</v>
      </c>
      <c r="C144" s="329">
        <v>3</v>
      </c>
      <c r="D144" s="298">
        <v>5</v>
      </c>
      <c r="E144" s="294">
        <f>SUM(B144:D144)</f>
        <v>52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">
      <c r="A145" s="294" t="s">
        <v>215</v>
      </c>
      <c r="B145" s="298">
        <v>597</v>
      </c>
      <c r="C145" s="329">
        <v>2654</v>
      </c>
      <c r="D145" s="298">
        <v>1313</v>
      </c>
      <c r="E145" s="294">
        <f>SUM(B145:D145)</f>
        <v>4564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">
      <c r="A146" s="294" t="s">
        <v>298</v>
      </c>
      <c r="B146" s="298"/>
      <c r="C146" s="329"/>
      <c r="D146" s="298"/>
      <c r="E146" s="294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">
      <c r="A147" s="294" t="s">
        <v>245</v>
      </c>
      <c r="B147" s="298">
        <v>1124983</v>
      </c>
      <c r="C147" s="329">
        <v>5001182</v>
      </c>
      <c r="D147" s="298">
        <v>2474210</v>
      </c>
      <c r="E147" s="294">
        <f>SUM(B147:D147)</f>
        <v>8600375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">
      <c r="A148" s="294" t="s">
        <v>246</v>
      </c>
      <c r="B148" s="298"/>
      <c r="C148" s="329"/>
      <c r="D148" s="298"/>
      <c r="E148" s="294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">
      <c r="A149" s="332" t="s">
        <v>300</v>
      </c>
      <c r="B149" s="333" t="s">
        <v>296</v>
      </c>
      <c r="C149" s="334" t="s">
        <v>297</v>
      </c>
      <c r="D149" s="333" t="s">
        <v>132</v>
      </c>
      <c r="E149" s="333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">
      <c r="A150" s="294" t="s">
        <v>277</v>
      </c>
      <c r="B150" s="174"/>
      <c r="C150" s="189"/>
      <c r="D150" s="174"/>
      <c r="E150" s="294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">
      <c r="A151" s="294" t="s">
        <v>215</v>
      </c>
      <c r="B151" s="174"/>
      <c r="C151" s="189"/>
      <c r="D151" s="174"/>
      <c r="E151" s="294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">
      <c r="A152" s="294" t="s">
        <v>298</v>
      </c>
      <c r="B152" s="174"/>
      <c r="C152" s="189"/>
      <c r="D152" s="174"/>
      <c r="E152" s="294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">
      <c r="A153" s="294" t="s">
        <v>245</v>
      </c>
      <c r="B153" s="174"/>
      <c r="C153" s="189"/>
      <c r="D153" s="174"/>
      <c r="E153" s="294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">
      <c r="A154" s="294" t="s">
        <v>246</v>
      </c>
      <c r="B154" s="174"/>
      <c r="C154" s="189"/>
      <c r="D154" s="174"/>
      <c r="E154" s="294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">
      <c r="A155" s="300"/>
      <c r="B155" s="300"/>
      <c r="C155" s="336"/>
      <c r="D155" s="337"/>
      <c r="E155" s="29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">
      <c r="A156" s="332" t="s">
        <v>301</v>
      </c>
      <c r="B156" s="333" t="s">
        <v>302</v>
      </c>
      <c r="C156" s="334" t="s">
        <v>303</v>
      </c>
      <c r="D156" s="294"/>
      <c r="E156" s="29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">
      <c r="A157" s="300" t="s">
        <v>304</v>
      </c>
      <c r="B157" s="298">
        <v>2147788</v>
      </c>
      <c r="C157" s="298">
        <v>812205</v>
      </c>
      <c r="D157" s="294"/>
      <c r="E157" s="29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">
      <c r="A158" s="300"/>
      <c r="B158" s="337"/>
      <c r="C158" s="336"/>
      <c r="D158" s="294"/>
      <c r="E158" s="29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">
      <c r="A159" s="300"/>
      <c r="B159" s="300"/>
      <c r="C159" s="336"/>
      <c r="D159" s="337"/>
      <c r="E159" s="29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">
      <c r="A160" s="300"/>
      <c r="B160" s="300"/>
      <c r="C160" s="336"/>
      <c r="D160" s="337"/>
      <c r="E160" s="29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">
      <c r="A161" s="300"/>
      <c r="B161" s="300"/>
      <c r="C161" s="336"/>
      <c r="D161" s="337"/>
      <c r="E161" s="29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">
      <c r="A162" s="300"/>
      <c r="B162" s="300"/>
      <c r="C162" s="336"/>
      <c r="D162" s="337"/>
      <c r="E162" s="29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">
      <c r="A163" s="331" t="s">
        <v>305</v>
      </c>
      <c r="B163" s="316"/>
      <c r="C163" s="316"/>
      <c r="D163" s="316"/>
      <c r="E163" s="316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">
      <c r="A164" s="328" t="s">
        <v>306</v>
      </c>
      <c r="B164" s="328"/>
      <c r="C164" s="328"/>
      <c r="D164" s="328"/>
      <c r="E164" s="328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">
      <c r="A165" s="294" t="s">
        <v>307</v>
      </c>
      <c r="B165" s="317" t="s">
        <v>256</v>
      </c>
      <c r="C165" s="329">
        <v>1022150</v>
      </c>
      <c r="D165" s="294"/>
      <c r="E165" s="29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">
      <c r="A166" s="294" t="s">
        <v>308</v>
      </c>
      <c r="B166" s="317" t="s">
        <v>256</v>
      </c>
      <c r="C166" s="329">
        <v>15348</v>
      </c>
      <c r="D166" s="294"/>
      <c r="E166" s="29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">
      <c r="A167" s="300" t="s">
        <v>309</v>
      </c>
      <c r="B167" s="317" t="s">
        <v>256</v>
      </c>
      <c r="C167" s="329">
        <v>142726</v>
      </c>
      <c r="D167" s="294"/>
      <c r="E167" s="29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">
      <c r="A168" s="294" t="s">
        <v>310</v>
      </c>
      <c r="B168" s="317" t="s">
        <v>256</v>
      </c>
      <c r="C168" s="329">
        <v>2263419</v>
      </c>
      <c r="D168" s="294"/>
      <c r="E168" s="29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">
      <c r="A169" s="294" t="s">
        <v>311</v>
      </c>
      <c r="B169" s="317" t="s">
        <v>256</v>
      </c>
      <c r="C169" s="329"/>
      <c r="D169" s="294"/>
      <c r="E169" s="294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">
      <c r="A170" s="294" t="s">
        <v>312</v>
      </c>
      <c r="B170" s="317" t="s">
        <v>256</v>
      </c>
      <c r="C170" s="329">
        <v>255540</v>
      </c>
      <c r="D170" s="294"/>
      <c r="E170" s="29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">
      <c r="A171" s="294" t="s">
        <v>313</v>
      </c>
      <c r="B171" s="317" t="s">
        <v>256</v>
      </c>
      <c r="C171" s="329">
        <v>22803</v>
      </c>
      <c r="D171" s="294"/>
      <c r="E171" s="29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">
      <c r="A172" s="294" t="s">
        <v>313</v>
      </c>
      <c r="B172" s="317" t="s">
        <v>256</v>
      </c>
      <c r="C172" s="329">
        <v>204696</v>
      </c>
      <c r="D172" s="294"/>
      <c r="E172" s="29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">
      <c r="A173" s="294" t="s">
        <v>203</v>
      </c>
      <c r="B173" s="294"/>
      <c r="C173" s="302"/>
      <c r="D173" s="294">
        <f>SUM(C165:C172)</f>
        <v>3926682</v>
      </c>
      <c r="E173" s="29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">
      <c r="A174" s="328" t="s">
        <v>314</v>
      </c>
      <c r="B174" s="328"/>
      <c r="C174" s="328"/>
      <c r="D174" s="328"/>
      <c r="E174" s="328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">
      <c r="A175" s="294" t="s">
        <v>315</v>
      </c>
      <c r="B175" s="317" t="s">
        <v>256</v>
      </c>
      <c r="C175" s="329">
        <v>1994711</v>
      </c>
      <c r="D175" s="294"/>
      <c r="E175" s="29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">
      <c r="A176" s="294" t="s">
        <v>316</v>
      </c>
      <c r="B176" s="317" t="s">
        <v>256</v>
      </c>
      <c r="C176" s="329">
        <v>566825</v>
      </c>
      <c r="D176" s="294"/>
      <c r="E176" s="29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">
      <c r="A177" s="294" t="s">
        <v>203</v>
      </c>
      <c r="B177" s="294"/>
      <c r="C177" s="302"/>
      <c r="D177" s="294">
        <f>SUM(C175:C176)</f>
        <v>2561536</v>
      </c>
      <c r="E177" s="29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">
      <c r="A178" s="328" t="s">
        <v>317</v>
      </c>
      <c r="B178" s="328"/>
      <c r="C178" s="328"/>
      <c r="D178" s="328"/>
      <c r="E178" s="328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">
      <c r="A179" s="294" t="s">
        <v>318</v>
      </c>
      <c r="B179" s="317" t="s">
        <v>256</v>
      </c>
      <c r="C179" s="329">
        <v>218325</v>
      </c>
      <c r="D179" s="294"/>
      <c r="E179" s="29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">
      <c r="A180" s="294" t="s">
        <v>319</v>
      </c>
      <c r="B180" s="317" t="s">
        <v>256</v>
      </c>
      <c r="C180" s="329">
        <v>140996</v>
      </c>
      <c r="D180" s="294"/>
      <c r="E180" s="29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">
      <c r="A181" s="294" t="s">
        <v>203</v>
      </c>
      <c r="B181" s="294"/>
      <c r="C181" s="302"/>
      <c r="D181" s="294">
        <f>SUM(C179:C180)</f>
        <v>359321</v>
      </c>
      <c r="E181" s="29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">
      <c r="A182" s="328" t="s">
        <v>320</v>
      </c>
      <c r="B182" s="328"/>
      <c r="C182" s="328"/>
      <c r="D182" s="328"/>
      <c r="E182" s="328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">
      <c r="A183" s="294" t="s">
        <v>321</v>
      </c>
      <c r="B183" s="317" t="s">
        <v>256</v>
      </c>
      <c r="C183" s="329">
        <v>18125</v>
      </c>
      <c r="D183" s="294"/>
      <c r="E183" s="29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">
      <c r="A184" s="294" t="s">
        <v>322</v>
      </c>
      <c r="B184" s="317" t="s">
        <v>256</v>
      </c>
      <c r="C184" s="329">
        <v>138600</v>
      </c>
      <c r="D184" s="294"/>
      <c r="E184" s="29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">
      <c r="A185" s="294" t="s">
        <v>132</v>
      </c>
      <c r="B185" s="317" t="s">
        <v>256</v>
      </c>
      <c r="C185" s="329"/>
      <c r="D185" s="294"/>
      <c r="E185" s="29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">
      <c r="A186" s="294" t="s">
        <v>203</v>
      </c>
      <c r="B186" s="294"/>
      <c r="C186" s="302"/>
      <c r="D186" s="294">
        <f>SUM(C183:C185)</f>
        <v>156725</v>
      </c>
      <c r="E186" s="29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">
      <c r="A187" s="328" t="s">
        <v>323</v>
      </c>
      <c r="B187" s="328"/>
      <c r="C187" s="328"/>
      <c r="D187" s="328"/>
      <c r="E187" s="328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">
      <c r="A188" s="294" t="s">
        <v>324</v>
      </c>
      <c r="B188" s="317" t="s">
        <v>256</v>
      </c>
      <c r="C188" s="329"/>
      <c r="D188" s="294"/>
      <c r="E188" s="29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">
      <c r="A189" s="294" t="s">
        <v>325</v>
      </c>
      <c r="B189" s="317" t="s">
        <v>256</v>
      </c>
      <c r="C189" s="329">
        <v>1282327</v>
      </c>
      <c r="D189" s="294"/>
      <c r="E189" s="29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">
      <c r="A190" s="294" t="s">
        <v>203</v>
      </c>
      <c r="B190" s="294"/>
      <c r="C190" s="302"/>
      <c r="D190" s="294">
        <f>SUM(C188:C189)</f>
        <v>1282327</v>
      </c>
      <c r="E190" s="29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">
      <c r="A191" s="294"/>
      <c r="B191" s="294"/>
      <c r="C191" s="302"/>
      <c r="D191" s="294"/>
      <c r="E191" s="29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">
      <c r="A192" s="316" t="s">
        <v>326</v>
      </c>
      <c r="B192" s="316"/>
      <c r="C192" s="316"/>
      <c r="D192" s="316"/>
      <c r="E192" s="316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">
      <c r="A193" s="331" t="s">
        <v>327</v>
      </c>
      <c r="B193" s="316"/>
      <c r="C193" s="316"/>
      <c r="D193" s="316"/>
      <c r="E193" s="316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">
      <c r="A194" s="301"/>
      <c r="B194" s="296" t="s">
        <v>328</v>
      </c>
      <c r="C194" s="295" t="s">
        <v>329</v>
      </c>
      <c r="D194" s="296" t="s">
        <v>330</v>
      </c>
      <c r="E194" s="296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">
      <c r="A195" s="294" t="s">
        <v>332</v>
      </c>
      <c r="B195" s="298">
        <v>222805</v>
      </c>
      <c r="C195" s="329"/>
      <c r="D195" s="298"/>
      <c r="E195" s="294">
        <f t="shared" ref="E195:E203" si="10">SUM(B195:C195)-D195</f>
        <v>222805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">
      <c r="A196" s="294" t="s">
        <v>333</v>
      </c>
      <c r="B196" s="298">
        <v>2700469</v>
      </c>
      <c r="C196" s="329"/>
      <c r="D196" s="298"/>
      <c r="E196" s="294">
        <f t="shared" si="10"/>
        <v>2700469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">
      <c r="A197" s="294" t="s">
        <v>334</v>
      </c>
      <c r="B197" s="298">
        <v>21919998</v>
      </c>
      <c r="C197" s="329">
        <v>17491</v>
      </c>
      <c r="D197" s="298"/>
      <c r="E197" s="294">
        <f t="shared" si="10"/>
        <v>21937489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">
      <c r="A198" s="294" t="s">
        <v>335</v>
      </c>
      <c r="B198" s="298">
        <v>714858</v>
      </c>
      <c r="C198" s="329">
        <v>7025</v>
      </c>
      <c r="D198" s="298"/>
      <c r="E198" s="294">
        <f t="shared" si="10"/>
        <v>721883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">
      <c r="A199" s="294" t="s">
        <v>336</v>
      </c>
      <c r="B199" s="298"/>
      <c r="C199" s="329"/>
      <c r="D199" s="298"/>
      <c r="E199" s="294">
        <f t="shared" si="10"/>
        <v>0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">
      <c r="A200" s="294" t="s">
        <v>337</v>
      </c>
      <c r="B200" s="298">
        <v>9061742</v>
      </c>
      <c r="C200" s="329">
        <v>374242</v>
      </c>
      <c r="D200" s="298">
        <v>-102453</v>
      </c>
      <c r="E200" s="294">
        <f t="shared" si="10"/>
        <v>9538437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">
      <c r="A201" s="294" t="s">
        <v>338</v>
      </c>
      <c r="B201" s="298"/>
      <c r="C201" s="329"/>
      <c r="D201" s="298"/>
      <c r="E201" s="294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">
      <c r="A202" s="294" t="s">
        <v>339</v>
      </c>
      <c r="B202" s="298"/>
      <c r="C202" s="329"/>
      <c r="D202" s="298"/>
      <c r="E202" s="294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">
      <c r="A203" s="294" t="s">
        <v>340</v>
      </c>
      <c r="B203" s="298"/>
      <c r="C203" s="329"/>
      <c r="D203" s="298"/>
      <c r="E203" s="294">
        <f t="shared" si="10"/>
        <v>0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">
      <c r="A204" s="294" t="s">
        <v>203</v>
      </c>
      <c r="B204" s="294">
        <f>SUM(B195:B203)</f>
        <v>34619872</v>
      </c>
      <c r="C204" s="302">
        <f>SUM(C195:C203)</f>
        <v>398758</v>
      </c>
      <c r="D204" s="294">
        <f>SUM(D195:D203)</f>
        <v>-102453</v>
      </c>
      <c r="E204" s="294">
        <f>SUM(E195:E203)</f>
        <v>35121083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">
      <c r="A205" s="294"/>
      <c r="B205" s="294"/>
      <c r="C205" s="302"/>
      <c r="D205" s="294"/>
      <c r="E205" s="29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">
      <c r="A206" s="331" t="s">
        <v>341</v>
      </c>
      <c r="B206" s="331"/>
      <c r="C206" s="331"/>
      <c r="D206" s="331"/>
      <c r="E206" s="33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">
      <c r="A207" s="301"/>
      <c r="B207" s="296" t="s">
        <v>328</v>
      </c>
      <c r="C207" s="295" t="s">
        <v>329</v>
      </c>
      <c r="D207" s="296" t="s">
        <v>330</v>
      </c>
      <c r="E207" s="296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">
      <c r="A208" s="294" t="s">
        <v>332</v>
      </c>
      <c r="B208" s="337"/>
      <c r="C208" s="336"/>
      <c r="D208" s="337"/>
      <c r="E208" s="294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">
      <c r="A209" s="294" t="s">
        <v>333</v>
      </c>
      <c r="B209" s="298">
        <v>1798770</v>
      </c>
      <c r="C209" s="329">
        <v>92806</v>
      </c>
      <c r="D209" s="298"/>
      <c r="E209" s="294">
        <f t="shared" ref="E209:E216" si="11">SUM(B209:C209)-D209</f>
        <v>1891576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">
      <c r="A210" s="294" t="s">
        <v>334</v>
      </c>
      <c r="B210" s="298">
        <v>10355059</v>
      </c>
      <c r="C210" s="329">
        <v>1018461</v>
      </c>
      <c r="D210" s="298">
        <v>-62966</v>
      </c>
      <c r="E210" s="294">
        <f t="shared" si="11"/>
        <v>11436486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">
      <c r="A211" s="294" t="s">
        <v>335</v>
      </c>
      <c r="B211" s="298">
        <v>645596</v>
      </c>
      <c r="C211" s="329">
        <f>56288</f>
        <v>56288</v>
      </c>
      <c r="D211" s="298">
        <v>4071</v>
      </c>
      <c r="E211" s="294">
        <f t="shared" si="11"/>
        <v>697813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">
      <c r="A212" s="294" t="s">
        <v>336</v>
      </c>
      <c r="B212" s="298"/>
      <c r="C212" s="329"/>
      <c r="D212" s="298"/>
      <c r="E212" s="294">
        <f t="shared" si="11"/>
        <v>0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">
      <c r="A213" s="294" t="s">
        <v>337</v>
      </c>
      <c r="B213" s="298">
        <v>7859760</v>
      </c>
      <c r="C213" s="329">
        <v>363324</v>
      </c>
      <c r="D213" s="298">
        <v>-60640</v>
      </c>
      <c r="E213" s="294">
        <f t="shared" si="11"/>
        <v>8283724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">
      <c r="A214" s="294" t="s">
        <v>338</v>
      </c>
      <c r="B214" s="298"/>
      <c r="C214" s="329"/>
      <c r="D214" s="298"/>
      <c r="E214" s="294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">
      <c r="A215" s="294" t="s">
        <v>339</v>
      </c>
      <c r="B215" s="298"/>
      <c r="C215" s="329"/>
      <c r="D215" s="298"/>
      <c r="E215" s="294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">
      <c r="A216" s="294" t="s">
        <v>340</v>
      </c>
      <c r="B216" s="298"/>
      <c r="C216" s="329"/>
      <c r="D216" s="298"/>
      <c r="E216" s="294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">
      <c r="A217" s="294" t="s">
        <v>203</v>
      </c>
      <c r="B217" s="294">
        <f>SUM(B208:B216)</f>
        <v>20659185</v>
      </c>
      <c r="C217" s="302">
        <f>SUM(C208:C216)</f>
        <v>1530879</v>
      </c>
      <c r="D217" s="294">
        <f>SUM(D208:D216)</f>
        <v>-119535</v>
      </c>
      <c r="E217" s="294">
        <f>SUM(E208:E216)</f>
        <v>22309599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">
      <c r="A218" s="294"/>
      <c r="B218" s="294"/>
      <c r="C218" s="302"/>
      <c r="D218" s="294"/>
      <c r="E218" s="29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">
      <c r="A219" s="316" t="s">
        <v>342</v>
      </c>
      <c r="B219" s="316"/>
      <c r="C219" s="316"/>
      <c r="D219" s="316"/>
      <c r="E219" s="316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">
      <c r="A220" s="316"/>
      <c r="B220" s="358" t="s">
        <v>1254</v>
      </c>
      <c r="C220" s="358"/>
      <c r="D220" s="316"/>
      <c r="E220" s="316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">
      <c r="A221" s="338" t="s">
        <v>1254</v>
      </c>
      <c r="B221" s="316"/>
      <c r="C221" s="329">
        <v>490289</v>
      </c>
      <c r="D221" s="317">
        <f>C221</f>
        <v>490289</v>
      </c>
      <c r="E221" s="316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">
      <c r="A222" s="328" t="s">
        <v>343</v>
      </c>
      <c r="B222" s="328"/>
      <c r="C222" s="328"/>
      <c r="D222" s="328"/>
      <c r="E222" s="328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">
      <c r="A223" s="294" t="s">
        <v>344</v>
      </c>
      <c r="B223" s="317" t="s">
        <v>256</v>
      </c>
      <c r="C223" s="329">
        <v>6079195</v>
      </c>
      <c r="D223" s="294"/>
      <c r="E223" s="29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">
      <c r="A224" s="294" t="s">
        <v>345</v>
      </c>
      <c r="B224" s="317" t="s">
        <v>256</v>
      </c>
      <c r="C224" s="329">
        <v>6189213</v>
      </c>
      <c r="D224" s="294"/>
      <c r="E224" s="29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">
      <c r="A225" s="294" t="s">
        <v>346</v>
      </c>
      <c r="B225" s="317" t="s">
        <v>256</v>
      </c>
      <c r="C225" s="329"/>
      <c r="D225" s="294"/>
      <c r="E225" s="29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">
      <c r="A226" s="294" t="s">
        <v>347</v>
      </c>
      <c r="B226" s="317" t="s">
        <v>256</v>
      </c>
      <c r="C226" s="329"/>
      <c r="D226" s="294"/>
      <c r="E226" s="29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">
      <c r="A227" s="294" t="s">
        <v>348</v>
      </c>
      <c r="B227" s="317" t="s">
        <v>256</v>
      </c>
      <c r="C227" s="329"/>
      <c r="D227" s="294"/>
      <c r="E227" s="29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">
      <c r="A228" s="294" t="s">
        <v>349</v>
      </c>
      <c r="B228" s="317" t="s">
        <v>256</v>
      </c>
      <c r="C228" s="329">
        <v>4322611</v>
      </c>
      <c r="D228" s="294"/>
      <c r="E228" s="29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">
      <c r="A229" s="294" t="s">
        <v>350</v>
      </c>
      <c r="B229" s="294"/>
      <c r="C229" s="302"/>
      <c r="D229" s="294">
        <f>SUM(C223:C228)</f>
        <v>16591019</v>
      </c>
      <c r="E229" s="29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">
      <c r="A230" s="328" t="s">
        <v>351</v>
      </c>
      <c r="B230" s="328"/>
      <c r="C230" s="328"/>
      <c r="D230" s="328"/>
      <c r="E230" s="328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">
      <c r="A231" s="301" t="s">
        <v>352</v>
      </c>
      <c r="B231" s="317" t="s">
        <v>256</v>
      </c>
      <c r="C231" s="329">
        <v>728</v>
      </c>
      <c r="D231" s="294"/>
      <c r="E231" s="29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">
      <c r="A232" s="301"/>
      <c r="B232" s="317"/>
      <c r="C232" s="302"/>
      <c r="D232" s="294"/>
      <c r="E232" s="29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">
      <c r="A233" s="301" t="s">
        <v>353</v>
      </c>
      <c r="B233" s="317" t="s">
        <v>256</v>
      </c>
      <c r="C233" s="329">
        <v>59888</v>
      </c>
      <c r="D233" s="294"/>
      <c r="E233" s="29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">
      <c r="A234" s="301" t="s">
        <v>354</v>
      </c>
      <c r="B234" s="317" t="s">
        <v>256</v>
      </c>
      <c r="C234" s="329">
        <v>114658</v>
      </c>
      <c r="D234" s="294"/>
      <c r="E234" s="29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">
      <c r="A235" s="294"/>
      <c r="B235" s="294"/>
      <c r="C235" s="302"/>
      <c r="D235" s="294"/>
      <c r="E235" s="29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">
      <c r="A236" s="301" t="s">
        <v>355</v>
      </c>
      <c r="B236" s="294"/>
      <c r="C236" s="302"/>
      <c r="D236" s="294">
        <f>SUM(C233:C235)</f>
        <v>174546</v>
      </c>
      <c r="E236" s="29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">
      <c r="A237" s="328" t="s">
        <v>356</v>
      </c>
      <c r="B237" s="328"/>
      <c r="C237" s="328"/>
      <c r="D237" s="328"/>
      <c r="E237" s="32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">
      <c r="A238" s="294" t="s">
        <v>357</v>
      </c>
      <c r="B238" s="317" t="s">
        <v>256</v>
      </c>
      <c r="C238" s="189"/>
      <c r="D238" s="294"/>
      <c r="E238" s="29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">
      <c r="A239" s="294" t="s">
        <v>356</v>
      </c>
      <c r="B239" s="317" t="s">
        <v>256</v>
      </c>
      <c r="C239" s="189"/>
      <c r="D239" s="294"/>
      <c r="E239" s="29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">
      <c r="A240" s="294" t="s">
        <v>358</v>
      </c>
      <c r="B240" s="294"/>
      <c r="C240" s="302"/>
      <c r="D240" s="294">
        <f>SUM(C238:C239)</f>
        <v>0</v>
      </c>
      <c r="E240" s="29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">
      <c r="A241" s="294"/>
      <c r="B241" s="294"/>
      <c r="C241" s="302"/>
      <c r="D241" s="294"/>
      <c r="E241" s="29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">
      <c r="A242" s="294" t="s">
        <v>359</v>
      </c>
      <c r="B242" s="294"/>
      <c r="C242" s="302"/>
      <c r="D242" s="294">
        <f>D221+D229+D236+D240</f>
        <v>17255854</v>
      </c>
      <c r="E242" s="29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">
      <c r="A243" s="294"/>
      <c r="B243" s="294"/>
      <c r="C243" s="302"/>
      <c r="D243" s="294"/>
      <c r="E243" s="29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">
      <c r="A244" s="294"/>
      <c r="B244" s="294"/>
      <c r="C244" s="302"/>
      <c r="D244" s="294"/>
      <c r="E244" s="29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">
      <c r="A245" s="294"/>
      <c r="B245" s="294"/>
      <c r="C245" s="302"/>
      <c r="D245" s="294"/>
      <c r="E245" s="29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">
      <c r="A246" s="294"/>
      <c r="B246" s="294"/>
      <c r="C246" s="302"/>
      <c r="D246" s="294"/>
      <c r="E246" s="29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">
      <c r="A247" s="294"/>
      <c r="B247" s="294"/>
      <c r="C247" s="302"/>
      <c r="D247" s="294"/>
      <c r="E247" s="29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">
      <c r="A248" s="316" t="s">
        <v>360</v>
      </c>
      <c r="B248" s="316"/>
      <c r="C248" s="316"/>
      <c r="D248" s="316"/>
      <c r="E248" s="316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">
      <c r="A249" s="328" t="s">
        <v>361</v>
      </c>
      <c r="B249" s="328"/>
      <c r="C249" s="328"/>
      <c r="D249" s="328"/>
      <c r="E249" s="328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">
      <c r="A250" s="294" t="s">
        <v>362</v>
      </c>
      <c r="B250" s="317" t="s">
        <v>256</v>
      </c>
      <c r="C250" s="329">
        <v>8416209</v>
      </c>
      <c r="D250" s="294"/>
      <c r="E250" s="29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">
      <c r="A251" s="294" t="s">
        <v>363</v>
      </c>
      <c r="B251" s="317" t="s">
        <v>256</v>
      </c>
      <c r="C251" s="329"/>
      <c r="D251" s="294"/>
      <c r="E251" s="29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">
      <c r="A252" s="294" t="s">
        <v>364</v>
      </c>
      <c r="B252" s="317" t="s">
        <v>256</v>
      </c>
      <c r="C252" s="329">
        <v>10192583</v>
      </c>
      <c r="D252" s="294"/>
      <c r="E252" s="29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">
      <c r="A253" s="294" t="s">
        <v>365</v>
      </c>
      <c r="B253" s="317" t="s">
        <v>256</v>
      </c>
      <c r="C253" s="329">
        <v>6468236</v>
      </c>
      <c r="D253" s="294"/>
      <c r="E253" s="29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">
      <c r="A254" s="294" t="s">
        <v>1240</v>
      </c>
      <c r="B254" s="317" t="s">
        <v>256</v>
      </c>
      <c r="C254" s="329"/>
      <c r="D254" s="294"/>
      <c r="E254" s="29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">
      <c r="A255" s="294" t="s">
        <v>366</v>
      </c>
      <c r="B255" s="317" t="s">
        <v>256</v>
      </c>
      <c r="C255" s="339">
        <v>522209</v>
      </c>
      <c r="D255" s="294"/>
      <c r="E255" s="29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">
      <c r="A256" s="294" t="s">
        <v>367</v>
      </c>
      <c r="B256" s="317" t="s">
        <v>256</v>
      </c>
      <c r="C256" s="329"/>
      <c r="D256" s="294"/>
      <c r="E256" s="29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">
      <c r="A257" s="294" t="s">
        <v>368</v>
      </c>
      <c r="B257" s="317" t="s">
        <v>256</v>
      </c>
      <c r="C257" s="329">
        <v>870756</v>
      </c>
      <c r="D257" s="294"/>
      <c r="E257" s="29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">
      <c r="A258" s="294" t="s">
        <v>369</v>
      </c>
      <c r="B258" s="317" t="s">
        <v>256</v>
      </c>
      <c r="C258" s="329">
        <v>426839</v>
      </c>
      <c r="D258" s="294"/>
      <c r="E258" s="29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">
      <c r="A259" s="294" t="s">
        <v>370</v>
      </c>
      <c r="B259" s="317" t="s">
        <v>256</v>
      </c>
      <c r="C259" s="329"/>
      <c r="D259" s="294"/>
      <c r="E259" s="29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">
      <c r="A260" s="294" t="s">
        <v>371</v>
      </c>
      <c r="B260" s="294"/>
      <c r="C260" s="302"/>
      <c r="D260" s="294">
        <f>SUM(C250:C252)-C253+SUM(C254:C259)</f>
        <v>13960360</v>
      </c>
      <c r="E260" s="29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">
      <c r="A261" s="328" t="s">
        <v>372</v>
      </c>
      <c r="B261" s="328"/>
      <c r="C261" s="328"/>
      <c r="D261" s="328"/>
      <c r="E261" s="328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">
      <c r="A262" s="294" t="s">
        <v>362</v>
      </c>
      <c r="B262" s="317" t="s">
        <v>256</v>
      </c>
      <c r="C262" s="329">
        <v>3423342</v>
      </c>
      <c r="D262" s="294"/>
      <c r="E262" s="29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">
      <c r="A263" s="294" t="s">
        <v>363</v>
      </c>
      <c r="B263" s="317" t="s">
        <v>256</v>
      </c>
      <c r="C263" s="329"/>
      <c r="D263" s="294"/>
      <c r="E263" s="29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">
      <c r="A264" s="294" t="s">
        <v>373</v>
      </c>
      <c r="B264" s="317" t="s">
        <v>256</v>
      </c>
      <c r="C264" s="329">
        <v>1912332</v>
      </c>
      <c r="D264" s="294"/>
      <c r="E264" s="29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">
      <c r="A265" s="294" t="s">
        <v>374</v>
      </c>
      <c r="B265" s="294"/>
      <c r="C265" s="302"/>
      <c r="D265" s="294">
        <f>SUM(C262:C264)</f>
        <v>5335674</v>
      </c>
      <c r="E265" s="29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">
      <c r="A266" s="328" t="s">
        <v>375</v>
      </c>
      <c r="B266" s="328"/>
      <c r="C266" s="328"/>
      <c r="D266" s="328"/>
      <c r="E266" s="328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">
      <c r="A267" s="294" t="s">
        <v>332</v>
      </c>
      <c r="B267" s="317" t="s">
        <v>256</v>
      </c>
      <c r="C267" s="329">
        <f>E195</f>
        <v>222805</v>
      </c>
      <c r="D267" s="294"/>
      <c r="E267" s="29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">
      <c r="A268" s="294" t="s">
        <v>333</v>
      </c>
      <c r="B268" s="317" t="s">
        <v>256</v>
      </c>
      <c r="C268" s="329">
        <f>E196</f>
        <v>2700469</v>
      </c>
      <c r="D268" s="294"/>
      <c r="E268" s="29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">
      <c r="A269" s="294" t="s">
        <v>334</v>
      </c>
      <c r="B269" s="317" t="s">
        <v>256</v>
      </c>
      <c r="C269" s="329">
        <f t="shared" ref="C269:C272" si="12">E197</f>
        <v>21937489</v>
      </c>
      <c r="D269" s="294"/>
      <c r="E269" s="29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">
      <c r="A270" s="294" t="s">
        <v>376</v>
      </c>
      <c r="B270" s="317" t="s">
        <v>256</v>
      </c>
      <c r="C270" s="329">
        <f t="shared" si="12"/>
        <v>721883</v>
      </c>
      <c r="D270" s="294"/>
      <c r="E270" s="29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">
      <c r="A271" s="294" t="s">
        <v>377</v>
      </c>
      <c r="B271" s="317" t="s">
        <v>256</v>
      </c>
      <c r="C271" s="329">
        <f t="shared" si="12"/>
        <v>0</v>
      </c>
      <c r="D271" s="294"/>
      <c r="E271" s="29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">
      <c r="A272" s="294" t="s">
        <v>378</v>
      </c>
      <c r="B272" s="317" t="s">
        <v>256</v>
      </c>
      <c r="C272" s="329">
        <f t="shared" si="12"/>
        <v>9538437</v>
      </c>
      <c r="D272" s="294"/>
      <c r="E272" s="29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">
      <c r="A273" s="294" t="s">
        <v>339</v>
      </c>
      <c r="B273" s="317" t="s">
        <v>256</v>
      </c>
      <c r="C273" s="329"/>
      <c r="D273" s="294"/>
      <c r="E273" s="294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">
      <c r="A274" s="294" t="s">
        <v>340</v>
      </c>
      <c r="B274" s="317" t="s">
        <v>256</v>
      </c>
      <c r="C274" s="329"/>
      <c r="D274" s="294"/>
      <c r="E274" s="294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">
      <c r="A275" s="294" t="s">
        <v>379</v>
      </c>
      <c r="B275" s="294"/>
      <c r="C275" s="302"/>
      <c r="D275" s="294">
        <f>SUM(C267:C274)</f>
        <v>35121083</v>
      </c>
      <c r="E275" s="29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">
      <c r="A276" s="294" t="s">
        <v>380</v>
      </c>
      <c r="B276" s="317" t="s">
        <v>256</v>
      </c>
      <c r="C276" s="329">
        <v>22309599</v>
      </c>
      <c r="D276" s="294"/>
      <c r="E276" s="29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">
      <c r="A277" s="294" t="s">
        <v>381</v>
      </c>
      <c r="B277" s="294"/>
      <c r="C277" s="302"/>
      <c r="D277" s="294">
        <f>D275-C276</f>
        <v>12811484</v>
      </c>
      <c r="E277" s="29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">
      <c r="A278" s="328" t="s">
        <v>382</v>
      </c>
      <c r="B278" s="328"/>
      <c r="C278" s="328"/>
      <c r="D278" s="328"/>
      <c r="E278" s="328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">
      <c r="A279" s="294" t="s">
        <v>383</v>
      </c>
      <c r="B279" s="317" t="s">
        <v>256</v>
      </c>
      <c r="C279" s="189"/>
      <c r="D279" s="294"/>
      <c r="E279" s="29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">
      <c r="A280" s="294" t="s">
        <v>384</v>
      </c>
      <c r="B280" s="317" t="s">
        <v>256</v>
      </c>
      <c r="C280" s="189"/>
      <c r="D280" s="294"/>
      <c r="E280" s="294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">
      <c r="A281" s="294" t="s">
        <v>385</v>
      </c>
      <c r="B281" s="317" t="s">
        <v>256</v>
      </c>
      <c r="C281" s="189"/>
      <c r="D281" s="294"/>
      <c r="E281" s="294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">
      <c r="A282" s="294" t="s">
        <v>373</v>
      </c>
      <c r="B282" s="317" t="s">
        <v>256</v>
      </c>
      <c r="C282" s="189">
        <v>2679992</v>
      </c>
      <c r="D282" s="294"/>
      <c r="E282" s="29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">
      <c r="A283" s="294" t="s">
        <v>386</v>
      </c>
      <c r="B283" s="294"/>
      <c r="C283" s="302"/>
      <c r="D283" s="294">
        <f>C279-C280+C281+C282</f>
        <v>2679992</v>
      </c>
      <c r="E283" s="29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">
      <c r="A284" s="294"/>
      <c r="B284" s="294"/>
      <c r="C284" s="302"/>
      <c r="D284" s="294"/>
      <c r="E284" s="29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">
      <c r="A285" s="328" t="s">
        <v>387</v>
      </c>
      <c r="B285" s="328"/>
      <c r="C285" s="328"/>
      <c r="D285" s="328"/>
      <c r="E285" s="328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">
      <c r="A286" s="294" t="s">
        <v>388</v>
      </c>
      <c r="B286" s="317" t="s">
        <v>256</v>
      </c>
      <c r="C286" s="189"/>
      <c r="D286" s="294"/>
      <c r="E286" s="29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">
      <c r="A287" s="294" t="s">
        <v>389</v>
      </c>
      <c r="B287" s="317" t="s">
        <v>256</v>
      </c>
      <c r="C287" s="189"/>
      <c r="D287" s="294"/>
      <c r="E287" s="29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">
      <c r="A288" s="294" t="s">
        <v>390</v>
      </c>
      <c r="B288" s="317" t="s">
        <v>256</v>
      </c>
      <c r="C288" s="189"/>
      <c r="D288" s="294"/>
      <c r="E288" s="29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">
      <c r="A289" s="294" t="s">
        <v>391</v>
      </c>
      <c r="B289" s="317" t="s">
        <v>256</v>
      </c>
      <c r="C289" s="189"/>
      <c r="D289" s="294"/>
      <c r="E289" s="29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">
      <c r="A290" s="294" t="s">
        <v>392</v>
      </c>
      <c r="B290" s="294"/>
      <c r="C290" s="302"/>
      <c r="D290" s="294">
        <f>SUM(C286:C289)</f>
        <v>0</v>
      </c>
      <c r="E290" s="29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">
      <c r="A291" s="294"/>
      <c r="B291" s="294"/>
      <c r="C291" s="302"/>
      <c r="D291" s="294"/>
      <c r="E291" s="29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">
      <c r="A292" s="294" t="s">
        <v>393</v>
      </c>
      <c r="B292" s="294"/>
      <c r="C292" s="302"/>
      <c r="D292" s="294">
        <f>D260+D265+D277+D283+D290</f>
        <v>34787510</v>
      </c>
      <c r="E292" s="29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">
      <c r="A293" s="294"/>
      <c r="B293" s="294"/>
      <c r="C293" s="302"/>
      <c r="D293" s="294"/>
      <c r="E293" s="29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">
      <c r="A294" s="294"/>
      <c r="B294" s="294"/>
      <c r="C294" s="302"/>
      <c r="D294" s="294"/>
      <c r="E294" s="294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">
      <c r="A295" s="294"/>
      <c r="B295" s="294"/>
      <c r="C295" s="302"/>
      <c r="D295" s="294"/>
      <c r="E295" s="294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">
      <c r="A296" s="294"/>
      <c r="B296" s="294"/>
      <c r="C296" s="302"/>
      <c r="D296" s="294"/>
      <c r="E296" s="29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">
      <c r="A297" s="294"/>
      <c r="B297" s="294"/>
      <c r="C297" s="302"/>
      <c r="D297" s="294"/>
      <c r="E297" s="29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">
      <c r="A298" s="294"/>
      <c r="B298" s="294"/>
      <c r="C298" s="302"/>
      <c r="D298" s="294"/>
      <c r="E298" s="29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">
      <c r="A299" s="294"/>
      <c r="B299" s="294"/>
      <c r="C299" s="302"/>
      <c r="D299" s="294"/>
      <c r="E299" s="29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">
      <c r="A300" s="294"/>
      <c r="B300" s="294"/>
      <c r="C300" s="302"/>
      <c r="D300" s="294"/>
      <c r="E300" s="29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">
      <c r="A301" s="294"/>
      <c r="B301" s="294"/>
      <c r="C301" s="302"/>
      <c r="D301" s="294"/>
      <c r="E301" s="29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">
      <c r="A302" s="316" t="s">
        <v>394</v>
      </c>
      <c r="B302" s="316"/>
      <c r="C302" s="316"/>
      <c r="D302" s="316"/>
      <c r="E302" s="316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">
      <c r="A303" s="328" t="s">
        <v>395</v>
      </c>
      <c r="B303" s="328"/>
      <c r="C303" s="328"/>
      <c r="D303" s="328"/>
      <c r="E303" s="328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">
      <c r="A304" s="294" t="s">
        <v>396</v>
      </c>
      <c r="B304" s="317" t="s">
        <v>256</v>
      </c>
      <c r="C304" s="329"/>
      <c r="D304" s="294"/>
      <c r="E304" s="29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">
      <c r="A305" s="294" t="s">
        <v>397</v>
      </c>
      <c r="B305" s="317" t="s">
        <v>256</v>
      </c>
      <c r="C305" s="329">
        <v>908499</v>
      </c>
      <c r="D305" s="294"/>
      <c r="E305" s="29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">
      <c r="A306" s="294" t="s">
        <v>398</v>
      </c>
      <c r="B306" s="317" t="s">
        <v>256</v>
      </c>
      <c r="C306" s="329">
        <v>4351696</v>
      </c>
      <c r="D306" s="294"/>
      <c r="E306" s="29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">
      <c r="A307" s="294" t="s">
        <v>399</v>
      </c>
      <c r="B307" s="317" t="s">
        <v>256</v>
      </c>
      <c r="C307" s="329">
        <v>0</v>
      </c>
      <c r="D307" s="294"/>
      <c r="E307" s="29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">
      <c r="A308" s="294" t="s">
        <v>400</v>
      </c>
      <c r="B308" s="317" t="s">
        <v>256</v>
      </c>
      <c r="C308" s="329">
        <v>0</v>
      </c>
      <c r="D308" s="294"/>
      <c r="E308" s="29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">
      <c r="A309" s="294" t="s">
        <v>1241</v>
      </c>
      <c r="B309" s="317" t="s">
        <v>256</v>
      </c>
      <c r="C309" s="329">
        <v>1745837</v>
      </c>
      <c r="D309" s="294"/>
      <c r="E309" s="294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">
      <c r="A310" s="294" t="s">
        <v>401</v>
      </c>
      <c r="B310" s="317" t="s">
        <v>256</v>
      </c>
      <c r="C310" s="329">
        <v>0</v>
      </c>
      <c r="D310" s="294"/>
      <c r="E310" s="29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">
      <c r="A311" s="294" t="s">
        <v>402</v>
      </c>
      <c r="B311" s="317" t="s">
        <v>256</v>
      </c>
      <c r="C311" s="329">
        <v>0</v>
      </c>
      <c r="D311" s="294"/>
      <c r="E311" s="29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">
      <c r="A312" s="294" t="s">
        <v>403</v>
      </c>
      <c r="B312" s="317" t="s">
        <v>256</v>
      </c>
      <c r="C312" s="329">
        <v>4375211</v>
      </c>
      <c r="D312" s="294"/>
      <c r="E312" s="29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">
      <c r="A313" s="294" t="s">
        <v>404</v>
      </c>
      <c r="B313" s="317" t="s">
        <v>256</v>
      </c>
      <c r="C313" s="329">
        <v>688852</v>
      </c>
      <c r="D313" s="294"/>
      <c r="E313" s="29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">
      <c r="A314" s="294" t="s">
        <v>405</v>
      </c>
      <c r="B314" s="294"/>
      <c r="C314" s="302"/>
      <c r="D314" s="294">
        <f>SUM(C304:C313)</f>
        <v>12070095</v>
      </c>
      <c r="E314" s="29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">
      <c r="A315" s="328" t="s">
        <v>406</v>
      </c>
      <c r="B315" s="328"/>
      <c r="C315" s="328"/>
      <c r="D315" s="328"/>
      <c r="E315" s="328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">
      <c r="A316" s="294" t="s">
        <v>407</v>
      </c>
      <c r="B316" s="317" t="s">
        <v>256</v>
      </c>
      <c r="C316" s="189"/>
      <c r="D316" s="294"/>
      <c r="E316" s="29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">
      <c r="A317" s="294" t="s">
        <v>408</v>
      </c>
      <c r="B317" s="317" t="s">
        <v>256</v>
      </c>
      <c r="C317" s="189"/>
      <c r="D317" s="294"/>
      <c r="E317" s="29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">
      <c r="A318" s="294" t="s">
        <v>409</v>
      </c>
      <c r="B318" s="317" t="s">
        <v>256</v>
      </c>
      <c r="C318" s="189"/>
      <c r="D318" s="294"/>
      <c r="E318" s="294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">
      <c r="A319" s="294" t="s">
        <v>410</v>
      </c>
      <c r="B319" s="294"/>
      <c r="C319" s="302"/>
      <c r="D319" s="294">
        <f>SUM(C316:C318)</f>
        <v>0</v>
      </c>
      <c r="E319" s="29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">
      <c r="A320" s="328" t="s">
        <v>411</v>
      </c>
      <c r="B320" s="328"/>
      <c r="C320" s="328"/>
      <c r="D320" s="328"/>
      <c r="E320" s="328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">
      <c r="A321" s="294" t="s">
        <v>412</v>
      </c>
      <c r="B321" s="317" t="s">
        <v>256</v>
      </c>
      <c r="C321" s="329"/>
      <c r="D321" s="294"/>
      <c r="E321" s="29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">
      <c r="A322" s="294" t="s">
        <v>413</v>
      </c>
      <c r="B322" s="317" t="s">
        <v>256</v>
      </c>
      <c r="C322" s="329"/>
      <c r="D322" s="294"/>
      <c r="E322" s="294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">
      <c r="A323" s="294" t="s">
        <v>414</v>
      </c>
      <c r="B323" s="317" t="s">
        <v>256</v>
      </c>
      <c r="C323" s="329">
        <v>2679992</v>
      </c>
      <c r="D323" s="294"/>
      <c r="E323" s="29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">
      <c r="A324" s="301" t="s">
        <v>415</v>
      </c>
      <c r="B324" s="317" t="s">
        <v>256</v>
      </c>
      <c r="C324" s="329"/>
      <c r="D324" s="294"/>
      <c r="E324" s="29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">
      <c r="A325" s="294" t="s">
        <v>416</v>
      </c>
      <c r="B325" s="317" t="s">
        <v>256</v>
      </c>
      <c r="C325" s="329">
        <v>21081905</v>
      </c>
      <c r="D325" s="294"/>
      <c r="E325" s="29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">
      <c r="A326" s="301" t="s">
        <v>417</v>
      </c>
      <c r="B326" s="317" t="s">
        <v>256</v>
      </c>
      <c r="C326" s="329"/>
      <c r="D326" s="294"/>
      <c r="E326" s="29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">
      <c r="A327" s="294" t="s">
        <v>418</v>
      </c>
      <c r="B327" s="317" t="s">
        <v>256</v>
      </c>
      <c r="C327" s="329"/>
      <c r="D327" s="294"/>
      <c r="E327" s="29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">
      <c r="A328" s="294" t="s">
        <v>203</v>
      </c>
      <c r="B328" s="294"/>
      <c r="C328" s="302"/>
      <c r="D328" s="294">
        <f>SUM(C321:C327)</f>
        <v>23761897</v>
      </c>
      <c r="E328" s="29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">
      <c r="A329" s="294" t="s">
        <v>419</v>
      </c>
      <c r="B329" s="294"/>
      <c r="C329" s="302"/>
      <c r="D329" s="294">
        <f>C313</f>
        <v>688852</v>
      </c>
      <c r="E329" s="29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">
      <c r="A330" s="294" t="s">
        <v>420</v>
      </c>
      <c r="B330" s="294"/>
      <c r="C330" s="302"/>
      <c r="D330" s="294">
        <f>D328-D329</f>
        <v>23073045</v>
      </c>
      <c r="E330" s="29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">
      <c r="A331" s="294"/>
      <c r="B331" s="294"/>
      <c r="C331" s="302"/>
      <c r="D331" s="294"/>
      <c r="E331" s="29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">
      <c r="A332" s="294" t="s">
        <v>421</v>
      </c>
      <c r="B332" s="317" t="s">
        <v>256</v>
      </c>
      <c r="C332" s="340">
        <v>-355630</v>
      </c>
      <c r="D332" s="294"/>
      <c r="E332" s="29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">
      <c r="A333" s="294"/>
      <c r="B333" s="317"/>
      <c r="C333" s="231"/>
      <c r="D333" s="294"/>
      <c r="E333" s="29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">
      <c r="A334" s="294" t="s">
        <v>1142</v>
      </c>
      <c r="B334" s="317" t="s">
        <v>256</v>
      </c>
      <c r="C334" s="222"/>
      <c r="D334" s="294"/>
      <c r="E334" s="29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">
      <c r="A335" s="294" t="s">
        <v>1143</v>
      </c>
      <c r="B335" s="317" t="s">
        <v>256</v>
      </c>
      <c r="C335" s="222"/>
      <c r="D335" s="294"/>
      <c r="E335" s="29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">
      <c r="A336" s="294" t="s">
        <v>423</v>
      </c>
      <c r="B336" s="317" t="s">
        <v>256</v>
      </c>
      <c r="C336" s="222"/>
      <c r="D336" s="294"/>
      <c r="E336" s="29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">
      <c r="A337" s="294" t="s">
        <v>422</v>
      </c>
      <c r="B337" s="317" t="s">
        <v>256</v>
      </c>
      <c r="C337" s="189"/>
      <c r="D337" s="294"/>
      <c r="E337" s="29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">
      <c r="A338" s="294" t="s">
        <v>1252</v>
      </c>
      <c r="B338" s="317" t="s">
        <v>256</v>
      </c>
      <c r="C338" s="189"/>
      <c r="D338" s="294"/>
      <c r="E338" s="29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">
      <c r="A339" s="294" t="s">
        <v>424</v>
      </c>
      <c r="B339" s="294"/>
      <c r="C339" s="302"/>
      <c r="D339" s="294">
        <f>D314+D319+D330+C332+C336+C337</f>
        <v>34787510</v>
      </c>
      <c r="E339" s="29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">
      <c r="A340" s="294"/>
      <c r="B340" s="294"/>
      <c r="C340" s="302"/>
      <c r="D340" s="294"/>
      <c r="E340" s="29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">
      <c r="A341" s="294" t="s">
        <v>425</v>
      </c>
      <c r="B341" s="294"/>
      <c r="C341" s="302"/>
      <c r="D341" s="294">
        <f>D292</f>
        <v>34787510</v>
      </c>
      <c r="E341" s="29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">
      <c r="A342" s="294"/>
      <c r="B342" s="294"/>
      <c r="C342" s="302"/>
      <c r="D342" s="294"/>
      <c r="E342" s="29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">
      <c r="A343" s="294"/>
      <c r="B343" s="294"/>
      <c r="C343" s="302"/>
      <c r="D343" s="294"/>
      <c r="E343" s="29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">
      <c r="A344" s="294"/>
      <c r="B344" s="294"/>
      <c r="C344" s="302"/>
      <c r="D344" s="294"/>
      <c r="E344" s="29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">
      <c r="A345" s="294"/>
      <c r="B345" s="294"/>
      <c r="C345" s="302"/>
      <c r="D345" s="294"/>
      <c r="E345" s="29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">
      <c r="A346" s="294"/>
      <c r="B346" s="294"/>
      <c r="C346" s="302"/>
      <c r="D346" s="294"/>
      <c r="E346" s="29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">
      <c r="A347" s="294"/>
      <c r="B347" s="294"/>
      <c r="C347" s="302"/>
      <c r="D347" s="294"/>
      <c r="E347" s="29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">
      <c r="A348" s="294"/>
      <c r="B348" s="294"/>
      <c r="C348" s="302"/>
      <c r="D348" s="294"/>
      <c r="E348" s="29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">
      <c r="A349" s="294"/>
      <c r="B349" s="294"/>
      <c r="C349" s="302"/>
      <c r="D349" s="294"/>
      <c r="E349" s="29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">
      <c r="A350" s="294"/>
      <c r="B350" s="294"/>
      <c r="C350" s="302"/>
      <c r="D350" s="294"/>
      <c r="E350" s="29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">
      <c r="A351" s="294"/>
      <c r="B351" s="294"/>
      <c r="C351" s="302"/>
      <c r="D351" s="294"/>
      <c r="E351" s="294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">
      <c r="A352" s="294"/>
      <c r="B352" s="294"/>
      <c r="C352" s="302"/>
      <c r="D352" s="294"/>
      <c r="E352" s="29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">
      <c r="A353" s="294"/>
      <c r="B353" s="294"/>
      <c r="C353" s="302"/>
      <c r="D353" s="294"/>
      <c r="E353" s="29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">
      <c r="A354" s="294"/>
      <c r="B354" s="294"/>
      <c r="C354" s="302"/>
      <c r="D354" s="294"/>
      <c r="E354" s="29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">
      <c r="A355" s="294"/>
      <c r="B355" s="294"/>
      <c r="C355" s="302"/>
      <c r="D355" s="294"/>
      <c r="E355" s="29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">
      <c r="A356" s="294"/>
      <c r="B356" s="294"/>
      <c r="C356" s="302"/>
      <c r="D356" s="294"/>
      <c r="E356" s="29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">
      <c r="A357" s="316" t="s">
        <v>426</v>
      </c>
      <c r="B357" s="316"/>
      <c r="C357" s="316"/>
      <c r="D357" s="316"/>
      <c r="E357" s="316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">
      <c r="A358" s="328" t="s">
        <v>427</v>
      </c>
      <c r="B358" s="328"/>
      <c r="C358" s="328"/>
      <c r="D358" s="328"/>
      <c r="E358" s="328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">
      <c r="A359" s="294" t="s">
        <v>428</v>
      </c>
      <c r="B359" s="317" t="s">
        <v>256</v>
      </c>
      <c r="C359" s="329">
        <v>16003439</v>
      </c>
      <c r="D359" s="294"/>
      <c r="E359" s="29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">
      <c r="A360" s="294" t="s">
        <v>429</v>
      </c>
      <c r="B360" s="317" t="s">
        <v>256</v>
      </c>
      <c r="C360" s="329">
        <v>30639579</v>
      </c>
      <c r="D360" s="294"/>
      <c r="E360" s="29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">
      <c r="A361" s="294" t="s">
        <v>430</v>
      </c>
      <c r="B361" s="294"/>
      <c r="C361" s="302"/>
      <c r="D361" s="294">
        <f>SUM(C359:C360)</f>
        <v>46643018</v>
      </c>
      <c r="E361" s="29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">
      <c r="A362" s="328" t="s">
        <v>431</v>
      </c>
      <c r="B362" s="328"/>
      <c r="C362" s="328"/>
      <c r="D362" s="328"/>
      <c r="E362" s="328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">
      <c r="A363" s="294" t="s">
        <v>1254</v>
      </c>
      <c r="B363" s="328"/>
      <c r="C363" s="329">
        <v>490289</v>
      </c>
      <c r="D363" s="294"/>
      <c r="E363" s="328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">
      <c r="A364" s="294" t="s">
        <v>432</v>
      </c>
      <c r="B364" s="317" t="s">
        <v>256</v>
      </c>
      <c r="C364" s="341">
        <v>16591019</v>
      </c>
      <c r="D364" s="294"/>
      <c r="E364" s="294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">
      <c r="A365" s="294" t="s">
        <v>433</v>
      </c>
      <c r="B365" s="317" t="s">
        <v>256</v>
      </c>
      <c r="C365" s="329">
        <v>174546</v>
      </c>
      <c r="D365" s="294"/>
      <c r="E365" s="294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">
      <c r="A366" s="294" t="s">
        <v>434</v>
      </c>
      <c r="B366" s="317" t="s">
        <v>256</v>
      </c>
      <c r="C366" s="329"/>
      <c r="D366" s="294"/>
      <c r="E366" s="29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">
      <c r="A367" s="294" t="s">
        <v>359</v>
      </c>
      <c r="B367" s="294"/>
      <c r="C367" s="302"/>
      <c r="D367" s="294">
        <f>SUM(C363:C366)</f>
        <v>17255854</v>
      </c>
      <c r="E367" s="29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">
      <c r="A368" s="294" t="s">
        <v>435</v>
      </c>
      <c r="B368" s="294"/>
      <c r="C368" s="302"/>
      <c r="D368" s="294">
        <f>D361-D367</f>
        <v>29387164</v>
      </c>
      <c r="E368" s="29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">
      <c r="A369" s="328" t="s">
        <v>436</v>
      </c>
      <c r="B369" s="328"/>
      <c r="C369" s="328"/>
      <c r="D369" s="328"/>
      <c r="E369" s="328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">
      <c r="A370" s="294" t="s">
        <v>437</v>
      </c>
      <c r="B370" s="317" t="s">
        <v>256</v>
      </c>
      <c r="C370" s="329">
        <v>3416109</v>
      </c>
      <c r="D370" s="294"/>
      <c r="E370" s="294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">
      <c r="A371" s="294" t="s">
        <v>438</v>
      </c>
      <c r="B371" s="317" t="s">
        <v>256</v>
      </c>
      <c r="C371" s="329">
        <v>194459</v>
      </c>
      <c r="D371" s="294"/>
      <c r="E371" s="294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">
      <c r="A372" s="294" t="s">
        <v>439</v>
      </c>
      <c r="B372" s="294"/>
      <c r="C372" s="302"/>
      <c r="D372" s="294">
        <f>SUM(C370:C371)</f>
        <v>3610568</v>
      </c>
      <c r="E372" s="294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">
      <c r="A373" s="294" t="s">
        <v>440</v>
      </c>
      <c r="B373" s="294"/>
      <c r="C373" s="302"/>
      <c r="D373" s="294">
        <f>D368+D372</f>
        <v>32997732</v>
      </c>
      <c r="E373" s="294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">
      <c r="A374" s="294"/>
      <c r="B374" s="294"/>
      <c r="C374" s="302"/>
      <c r="D374" s="294"/>
      <c r="E374" s="29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">
      <c r="A375" s="294"/>
      <c r="B375" s="294"/>
      <c r="C375" s="302"/>
      <c r="D375" s="294"/>
      <c r="E375" s="29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">
      <c r="A376" s="294"/>
      <c r="B376" s="294"/>
      <c r="C376" s="302"/>
      <c r="D376" s="294"/>
      <c r="E376" s="29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">
      <c r="A377" s="328" t="s">
        <v>441</v>
      </c>
      <c r="B377" s="328"/>
      <c r="C377" s="328"/>
      <c r="D377" s="328"/>
      <c r="E377" s="328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">
      <c r="A378" s="294" t="s">
        <v>442</v>
      </c>
      <c r="B378" s="317" t="s">
        <v>256</v>
      </c>
      <c r="C378" s="329">
        <v>15909389</v>
      </c>
      <c r="D378" s="294"/>
      <c r="E378" s="294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">
      <c r="A379" s="294" t="s">
        <v>3</v>
      </c>
      <c r="B379" s="317" t="s">
        <v>256</v>
      </c>
      <c r="C379" s="329">
        <v>3926682</v>
      </c>
      <c r="D379" s="294"/>
      <c r="E379" s="29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">
      <c r="A380" s="294" t="s">
        <v>236</v>
      </c>
      <c r="B380" s="317" t="s">
        <v>256</v>
      </c>
      <c r="C380" s="329">
        <v>1040273</v>
      </c>
      <c r="D380" s="294"/>
      <c r="E380" s="29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">
      <c r="A381" s="294" t="s">
        <v>443</v>
      </c>
      <c r="B381" s="317" t="s">
        <v>256</v>
      </c>
      <c r="C381" s="329">
        <v>2705272</v>
      </c>
      <c r="D381" s="294"/>
      <c r="E381" s="29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">
      <c r="A382" s="294" t="s">
        <v>444</v>
      </c>
      <c r="B382" s="317" t="s">
        <v>256</v>
      </c>
      <c r="C382" s="329">
        <v>368425</v>
      </c>
      <c r="D382" s="294"/>
      <c r="E382" s="29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">
      <c r="A383" s="294" t="s">
        <v>445</v>
      </c>
      <c r="B383" s="317" t="s">
        <v>256</v>
      </c>
      <c r="C383" s="329">
        <v>4216091</v>
      </c>
      <c r="D383" s="294"/>
      <c r="E383" s="29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">
      <c r="A384" s="294" t="s">
        <v>6</v>
      </c>
      <c r="B384" s="317" t="s">
        <v>256</v>
      </c>
      <c r="C384" s="329">
        <v>1530879</v>
      </c>
      <c r="D384" s="294"/>
      <c r="E384" s="29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">
      <c r="A385" s="294" t="s">
        <v>446</v>
      </c>
      <c r="B385" s="317" t="s">
        <v>256</v>
      </c>
      <c r="C385" s="329">
        <v>2561536</v>
      </c>
      <c r="D385" s="294"/>
      <c r="E385" s="29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">
      <c r="A386" s="294" t="s">
        <v>447</v>
      </c>
      <c r="B386" s="317" t="s">
        <v>256</v>
      </c>
      <c r="C386" s="329">
        <f>D181</f>
        <v>359321</v>
      </c>
      <c r="D386" s="294"/>
      <c r="E386" s="29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">
      <c r="A387" s="294" t="s">
        <v>448</v>
      </c>
      <c r="B387" s="317" t="s">
        <v>256</v>
      </c>
      <c r="C387" s="329">
        <f>D186</f>
        <v>156725</v>
      </c>
      <c r="D387" s="294"/>
      <c r="E387" s="29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">
      <c r="A388" s="294" t="s">
        <v>449</v>
      </c>
      <c r="B388" s="317" t="s">
        <v>256</v>
      </c>
      <c r="C388" s="341">
        <v>1282327</v>
      </c>
      <c r="D388" s="294"/>
      <c r="E388" s="29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">
      <c r="A389" s="294" t="s">
        <v>451</v>
      </c>
      <c r="B389" s="317" t="s">
        <v>256</v>
      </c>
      <c r="C389" s="329">
        <f>725497-C387+140758</f>
        <v>709530</v>
      </c>
      <c r="D389" s="294"/>
      <c r="E389" s="29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">
      <c r="A390" s="294" t="s">
        <v>452</v>
      </c>
      <c r="B390" s="294"/>
      <c r="C390" s="302"/>
      <c r="D390" s="294">
        <f>SUM(C378:C389)</f>
        <v>34766450</v>
      </c>
      <c r="E390" s="29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">
      <c r="A391" s="294" t="s">
        <v>453</v>
      </c>
      <c r="B391" s="294"/>
      <c r="C391" s="302"/>
      <c r="D391" s="294">
        <f>D373-D390</f>
        <v>-1768718</v>
      </c>
      <c r="E391" s="29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">
      <c r="A392" s="294" t="s">
        <v>454</v>
      </c>
      <c r="B392" s="317" t="s">
        <v>256</v>
      </c>
      <c r="C392" s="329">
        <v>4067470</v>
      </c>
      <c r="D392" s="294"/>
      <c r="E392" s="29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">
      <c r="A393" s="294" t="s">
        <v>455</v>
      </c>
      <c r="B393" s="294"/>
      <c r="C393" s="302"/>
      <c r="D393" s="294">
        <f>D391+C392</f>
        <v>2298752</v>
      </c>
      <c r="E393" s="294"/>
      <c r="F393" s="34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">
      <c r="A394" s="294" t="s">
        <v>456</v>
      </c>
      <c r="B394" s="317" t="s">
        <v>256</v>
      </c>
      <c r="C394" s="189"/>
      <c r="D394" s="294"/>
      <c r="E394" s="29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">
      <c r="A395" s="294" t="s">
        <v>457</v>
      </c>
      <c r="B395" s="317" t="s">
        <v>256</v>
      </c>
      <c r="C395" s="189"/>
      <c r="D395" s="294"/>
      <c r="E395" s="29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">
      <c r="A396" s="294" t="s">
        <v>458</v>
      </c>
      <c r="B396" s="294"/>
      <c r="C396" s="302"/>
      <c r="D396" s="294">
        <f>D393+C394-C395</f>
        <v>2298752</v>
      </c>
      <c r="E396" s="29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">
      <c r="A411" s="2"/>
      <c r="B411" s="2"/>
      <c r="C411" s="343" t="s">
        <v>459</v>
      </c>
      <c r="D411" s="2"/>
      <c r="E411" s="34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">
      <c r="A412" s="2" t="str">
        <f>C84&amp;"   "&amp;"H-"&amp;FIXED(C83,0,TRUE)&amp;"     FYE "&amp;C82</f>
        <v>Douglas, Grant, Lincoln and Okanogan Counties Public Hospital District No. 6   H-0     FYE 12/31/2020</v>
      </c>
      <c r="B412" s="2"/>
      <c r="C412" s="2"/>
      <c r="D412" s="2"/>
      <c r="E412" s="34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">
      <c r="A413" s="2" t="s">
        <v>460</v>
      </c>
      <c r="B413" s="343" t="s">
        <v>461</v>
      </c>
      <c r="C413" s="343" t="s">
        <v>1242</v>
      </c>
      <c r="D413" s="343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">
      <c r="A414" s="2" t="s">
        <v>463</v>
      </c>
      <c r="B414" s="2">
        <f>C111</f>
        <v>338</v>
      </c>
      <c r="C414" s="2">
        <f>E138</f>
        <v>399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">
      <c r="A415" s="2" t="s">
        <v>464</v>
      </c>
      <c r="B415" s="2">
        <f>D111</f>
        <v>1007</v>
      </c>
      <c r="C415" s="2">
        <f>E139</f>
        <v>1118</v>
      </c>
      <c r="D415" s="2">
        <f>SUM(C59:H59)+N59</f>
        <v>1007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">
      <c r="A417" s="2" t="s">
        <v>465</v>
      </c>
      <c r="B417" s="2">
        <f>C112</f>
        <v>52</v>
      </c>
      <c r="C417" s="2">
        <f>E144</f>
        <v>52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">
      <c r="A418" s="2" t="s">
        <v>466</v>
      </c>
      <c r="B418" s="2">
        <f>D112</f>
        <v>4564</v>
      </c>
      <c r="C418" s="2">
        <f>E145</f>
        <v>4564</v>
      </c>
      <c r="D418" s="2">
        <f>K59+L59</f>
        <v>4564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">
      <c r="A422" s="345"/>
      <c r="B422" s="345"/>
      <c r="C422" s="34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">
      <c r="A423" s="2" t="s">
        <v>469</v>
      </c>
      <c r="B423" s="2">
        <f>C114</f>
        <v>61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">
      <c r="A424" s="2" t="s">
        <v>1243</v>
      </c>
      <c r="B424" s="2">
        <f>D114</f>
        <v>111</v>
      </c>
      <c r="C424" s="2"/>
      <c r="D424" s="2">
        <f>J59</f>
        <v>111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">
      <c r="A425" s="345"/>
      <c r="B425" s="345"/>
      <c r="C425" s="345"/>
      <c r="D425" s="345"/>
      <c r="E425" s="2"/>
      <c r="F425" s="345"/>
      <c r="G425" s="345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">
      <c r="A426" s="2" t="s">
        <v>470</v>
      </c>
      <c r="B426" s="343" t="s">
        <v>471</v>
      </c>
      <c r="C426" s="343" t="s">
        <v>462</v>
      </c>
      <c r="D426" s="343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">
      <c r="A427" s="2" t="s">
        <v>473</v>
      </c>
      <c r="B427" s="2">
        <f t="shared" ref="B427:B437" si="13">C378</f>
        <v>15909389</v>
      </c>
      <c r="C427" s="2">
        <f t="shared" ref="C427:C434" si="14">CE61</f>
        <v>15909388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">
      <c r="A428" s="2" t="s">
        <v>3</v>
      </c>
      <c r="B428" s="2">
        <f t="shared" si="13"/>
        <v>3926682</v>
      </c>
      <c r="C428" s="2">
        <f t="shared" si="14"/>
        <v>3926682</v>
      </c>
      <c r="D428" s="2">
        <f>D173</f>
        <v>3926682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">
      <c r="A429" s="2" t="s">
        <v>236</v>
      </c>
      <c r="B429" s="2">
        <f t="shared" si="13"/>
        <v>1040273</v>
      </c>
      <c r="C429" s="2">
        <f t="shared" si="14"/>
        <v>1040273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">
      <c r="A430" s="2" t="s">
        <v>237</v>
      </c>
      <c r="B430" s="2">
        <f t="shared" si="13"/>
        <v>2705272</v>
      </c>
      <c r="C430" s="2">
        <f t="shared" si="14"/>
        <v>2705272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">
      <c r="A431" s="2" t="s">
        <v>444</v>
      </c>
      <c r="B431" s="2">
        <f t="shared" si="13"/>
        <v>368425</v>
      </c>
      <c r="C431" s="2">
        <f t="shared" si="14"/>
        <v>368425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">
      <c r="A432" s="2" t="s">
        <v>445</v>
      </c>
      <c r="B432" s="2">
        <f t="shared" si="13"/>
        <v>4216091</v>
      </c>
      <c r="C432" s="2">
        <f t="shared" si="14"/>
        <v>4216091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">
      <c r="A433" s="2" t="s">
        <v>6</v>
      </c>
      <c r="B433" s="2">
        <f t="shared" si="13"/>
        <v>1530879</v>
      </c>
      <c r="C433" s="2">
        <f t="shared" si="14"/>
        <v>1530878</v>
      </c>
      <c r="D433" s="2">
        <f>C217</f>
        <v>1530879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">
      <c r="A434" s="2" t="s">
        <v>474</v>
      </c>
      <c r="B434" s="2">
        <f t="shared" si="13"/>
        <v>2561536</v>
      </c>
      <c r="C434" s="2">
        <f t="shared" si="14"/>
        <v>2561536</v>
      </c>
      <c r="D434" s="2">
        <f>D177</f>
        <v>2561536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">
      <c r="A435" s="2" t="s">
        <v>447</v>
      </c>
      <c r="B435" s="2">
        <f t="shared" si="13"/>
        <v>359321</v>
      </c>
      <c r="C435" s="2"/>
      <c r="D435" s="2">
        <f>D181</f>
        <v>359321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">
      <c r="A436" s="2" t="s">
        <v>475</v>
      </c>
      <c r="B436" s="2">
        <f t="shared" si="13"/>
        <v>156725</v>
      </c>
      <c r="C436" s="2"/>
      <c r="D436" s="2">
        <f>D186</f>
        <v>156725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">
      <c r="A437" s="2" t="s">
        <v>449</v>
      </c>
      <c r="B437" s="2">
        <f t="shared" si="13"/>
        <v>1282327</v>
      </c>
      <c r="C437" s="2"/>
      <c r="D437" s="2">
        <f>D190</f>
        <v>1282327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">
      <c r="A438" s="2" t="s">
        <v>476</v>
      </c>
      <c r="B438" s="2">
        <f>C386+C387+C388</f>
        <v>1798373</v>
      </c>
      <c r="C438" s="2">
        <f>CD69</f>
        <v>1798373</v>
      </c>
      <c r="D438" s="2">
        <f>D181+D186+D190</f>
        <v>1798373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">
      <c r="A439" s="2" t="s">
        <v>451</v>
      </c>
      <c r="B439" s="2">
        <f>C389</f>
        <v>709530</v>
      </c>
      <c r="C439" s="2">
        <f>SUM(C69:CC69)</f>
        <v>709528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">
      <c r="A440" s="2" t="s">
        <v>477</v>
      </c>
      <c r="B440" s="2">
        <f>B438+B439</f>
        <v>2507903</v>
      </c>
      <c r="C440" s="2">
        <f>CE69</f>
        <v>2507901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">
      <c r="A441" s="2" t="s">
        <v>478</v>
      </c>
      <c r="B441" s="2">
        <f>D390</f>
        <v>34766450</v>
      </c>
      <c r="C441" s="2">
        <f>SUM(C427:C437)+C440</f>
        <v>34766446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">
      <c r="A442" s="345"/>
      <c r="B442" s="345"/>
      <c r="C442" s="345"/>
      <c r="D442" s="345"/>
      <c r="E442" s="2"/>
      <c r="F442" s="345"/>
      <c r="G442" s="345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">
      <c r="A443" s="2" t="s">
        <v>479</v>
      </c>
      <c r="B443" s="343" t="s">
        <v>480</v>
      </c>
      <c r="C443" s="343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">
      <c r="A444" s="2" t="s">
        <v>1256</v>
      </c>
      <c r="B444" s="2">
        <f>D221</f>
        <v>490289</v>
      </c>
      <c r="C444" s="2">
        <f>C363</f>
        <v>490289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">
      <c r="A445" s="2" t="s">
        <v>343</v>
      </c>
      <c r="B445" s="2">
        <f>D229</f>
        <v>16591019</v>
      </c>
      <c r="C445" s="2">
        <f>C364</f>
        <v>16591019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">
      <c r="A446" s="2" t="s">
        <v>351</v>
      </c>
      <c r="B446" s="2">
        <f>D236</f>
        <v>174546</v>
      </c>
      <c r="C446" s="2">
        <f>C365</f>
        <v>174546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">
      <c r="A447" s="2" t="s">
        <v>356</v>
      </c>
      <c r="B447" s="2">
        <f>D240</f>
        <v>0</v>
      </c>
      <c r="C447" s="2">
        <f>C366</f>
        <v>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">
      <c r="A448" s="2" t="s">
        <v>358</v>
      </c>
      <c r="B448" s="2">
        <f>D242</f>
        <v>17255854</v>
      </c>
      <c r="C448" s="2">
        <f>D367</f>
        <v>17255854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">
      <c r="A449" s="345"/>
      <c r="B449" s="345"/>
      <c r="C449" s="345"/>
      <c r="D449" s="345"/>
      <c r="E449" s="2"/>
      <c r="F449" s="345"/>
      <c r="G449" s="345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">
      <c r="A450" s="2" t="s">
        <v>481</v>
      </c>
      <c r="B450" s="343" t="s">
        <v>482</v>
      </c>
      <c r="C450" s="345"/>
      <c r="D450" s="345"/>
      <c r="E450" s="2"/>
      <c r="F450" s="345"/>
      <c r="G450" s="345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">
      <c r="A451" s="2"/>
      <c r="B451" s="343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">
      <c r="A452" s="2"/>
      <c r="B452" s="343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">
      <c r="A453" s="335" t="s">
        <v>484</v>
      </c>
      <c r="B453" s="2">
        <f>C231</f>
        <v>728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">
      <c r="A454" s="2" t="s">
        <v>168</v>
      </c>
      <c r="B454" s="2">
        <f>C233</f>
        <v>59888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">
      <c r="A455" s="2" t="s">
        <v>131</v>
      </c>
      <c r="B455" s="2">
        <f>C234</f>
        <v>114658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">
      <c r="A456" s="345"/>
      <c r="B456" s="345"/>
      <c r="C456" s="345"/>
      <c r="D456" s="345"/>
      <c r="E456" s="2"/>
      <c r="F456" s="345"/>
      <c r="G456" s="345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">
      <c r="A457" s="2" t="s">
        <v>485</v>
      </c>
      <c r="B457" s="343" t="s">
        <v>471</v>
      </c>
      <c r="C457" s="343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">
      <c r="A458" s="2" t="s">
        <v>487</v>
      </c>
      <c r="B458" s="2">
        <f>C370</f>
        <v>3416109</v>
      </c>
      <c r="C458" s="2">
        <f>CE70</f>
        <v>0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">
      <c r="A459" s="2" t="s">
        <v>244</v>
      </c>
      <c r="B459" s="2">
        <f>C371</f>
        <v>194459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">
      <c r="A460" s="345"/>
      <c r="B460" s="345"/>
      <c r="C460" s="345"/>
      <c r="D460" s="345"/>
      <c r="E460" s="2"/>
      <c r="F460" s="345"/>
      <c r="G460" s="345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">
      <c r="A461" s="2" t="s">
        <v>488</v>
      </c>
      <c r="B461" s="343"/>
      <c r="C461" s="343"/>
      <c r="D461" s="343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">
      <c r="A462" s="2"/>
      <c r="B462" s="343" t="s">
        <v>471</v>
      </c>
      <c r="C462" s="343" t="s">
        <v>486</v>
      </c>
      <c r="D462" s="343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">
      <c r="A463" s="2" t="s">
        <v>245</v>
      </c>
      <c r="B463" s="2">
        <f>C359</f>
        <v>16003439</v>
      </c>
      <c r="C463" s="2">
        <f>CE73</f>
        <v>16003439</v>
      </c>
      <c r="D463" s="2">
        <f>E141+E147+E153</f>
        <v>16003439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">
      <c r="A464" s="2" t="s">
        <v>246</v>
      </c>
      <c r="B464" s="2">
        <f>C360</f>
        <v>30639579</v>
      </c>
      <c r="C464" s="2">
        <f>CE74</f>
        <v>30639579</v>
      </c>
      <c r="D464" s="2">
        <f>E142+E148+E154</f>
        <v>30639579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">
      <c r="A465" s="2" t="s">
        <v>247</v>
      </c>
      <c r="B465" s="2">
        <f>D361</f>
        <v>46643018</v>
      </c>
      <c r="C465" s="2">
        <f>CE75</f>
        <v>46643018</v>
      </c>
      <c r="D465" s="2">
        <f>D463+D464</f>
        <v>46643018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">
      <c r="A466" s="345"/>
      <c r="B466" s="345"/>
      <c r="C466" s="345"/>
      <c r="D466" s="345"/>
      <c r="E466" s="2"/>
      <c r="F466" s="345"/>
      <c r="G466" s="345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">
      <c r="A467" s="2" t="s">
        <v>491</v>
      </c>
      <c r="B467" s="343" t="s">
        <v>492</v>
      </c>
      <c r="C467" s="343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">
      <c r="A468" s="2" t="s">
        <v>332</v>
      </c>
      <c r="B468" s="2">
        <f t="shared" ref="B468:B475" si="15">C267</f>
        <v>222805</v>
      </c>
      <c r="C468" s="2">
        <f>E195</f>
        <v>222805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">
      <c r="A469" s="2" t="s">
        <v>333</v>
      </c>
      <c r="B469" s="2">
        <f t="shared" si="15"/>
        <v>2700469</v>
      </c>
      <c r="C469" s="2">
        <f>E196</f>
        <v>2700469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">
      <c r="A470" s="2" t="s">
        <v>334</v>
      </c>
      <c r="B470" s="2">
        <f t="shared" si="15"/>
        <v>21937489</v>
      </c>
      <c r="C470" s="2">
        <f>E197</f>
        <v>21937489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">
      <c r="A471" s="2" t="s">
        <v>494</v>
      </c>
      <c r="B471" s="2">
        <f t="shared" si="15"/>
        <v>721883</v>
      </c>
      <c r="C471" s="2">
        <f>E198</f>
        <v>721883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">
      <c r="A472" s="2" t="s">
        <v>377</v>
      </c>
      <c r="B472" s="2">
        <f t="shared" si="15"/>
        <v>0</v>
      </c>
      <c r="C472" s="2">
        <f>E199</f>
        <v>0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">
      <c r="A473" s="2" t="s">
        <v>495</v>
      </c>
      <c r="B473" s="2">
        <f t="shared" si="15"/>
        <v>9538437</v>
      </c>
      <c r="C473" s="2">
        <f>SUM(E200:E201)</f>
        <v>9538437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">
      <c r="A474" s="2" t="s">
        <v>339</v>
      </c>
      <c r="B474" s="2">
        <f t="shared" si="15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">
      <c r="A475" s="2" t="s">
        <v>340</v>
      </c>
      <c r="B475" s="2">
        <f t="shared" si="15"/>
        <v>0</v>
      </c>
      <c r="C475" s="2">
        <f>E203</f>
        <v>0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">
      <c r="A476" s="2" t="s">
        <v>203</v>
      </c>
      <c r="B476" s="2">
        <f>D275</f>
        <v>35121083</v>
      </c>
      <c r="C476" s="2">
        <f>E204</f>
        <v>35121083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">
      <c r="A478" s="2" t="s">
        <v>496</v>
      </c>
      <c r="B478" s="2">
        <f>C276</f>
        <v>22309599</v>
      </c>
      <c r="C478" s="2">
        <f>E217</f>
        <v>22309599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">
      <c r="A481" s="2" t="s">
        <v>498</v>
      </c>
      <c r="B481" s="2"/>
      <c r="C481" s="2">
        <f>D341</f>
        <v>34787510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">
      <c r="A482" s="2" t="s">
        <v>499</v>
      </c>
      <c r="B482" s="2"/>
      <c r="C482" s="2">
        <f>D339</f>
        <v>34787510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">
      <c r="A485" s="335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">
      <c r="A486" s="335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">
      <c r="A487" s="335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">
      <c r="A488" s="335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">
      <c r="A489" s="346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">
      <c r="A490" s="335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">
      <c r="A491" s="335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">
      <c r="A493" s="2" t="str">
        <f>C83</f>
        <v>150</v>
      </c>
      <c r="B493" s="347" t="str">
        <f>RIGHT('[1]Prior Year'!C82,4)</f>
        <v>2019</v>
      </c>
      <c r="C493" s="347" t="str">
        <f>RIGHT(C82,4)</f>
        <v>2020</v>
      </c>
      <c r="D493" s="347" t="str">
        <f>RIGHT('[1]Prior Year'!C82,4)</f>
        <v>2019</v>
      </c>
      <c r="E493" s="347" t="str">
        <f>RIGHT(C82,4)</f>
        <v>2020</v>
      </c>
      <c r="F493" s="347" t="str">
        <f>RIGHT('[1]Prior Year'!C82,4)</f>
        <v>2019</v>
      </c>
      <c r="G493" s="347" t="str">
        <f>RIGHT(C82,4)</f>
        <v>2020</v>
      </c>
      <c r="H493" s="347"/>
      <c r="I493" s="2"/>
      <c r="J493" s="2"/>
      <c r="K493" s="347"/>
      <c r="L493" s="347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">
      <c r="A494" s="346"/>
      <c r="B494" s="343" t="s">
        <v>505</v>
      </c>
      <c r="C494" s="343" t="s">
        <v>505</v>
      </c>
      <c r="D494" s="348" t="s">
        <v>506</v>
      </c>
      <c r="E494" s="348" t="s">
        <v>506</v>
      </c>
      <c r="F494" s="347" t="s">
        <v>507</v>
      </c>
      <c r="G494" s="347" t="s">
        <v>507</v>
      </c>
      <c r="H494" s="347" t="s">
        <v>508</v>
      </c>
      <c r="I494" s="2"/>
      <c r="J494" s="2"/>
      <c r="K494" s="347"/>
      <c r="L494" s="347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">
      <c r="A495" s="2"/>
      <c r="B495" s="343" t="s">
        <v>303</v>
      </c>
      <c r="C495" s="343" t="s">
        <v>303</v>
      </c>
      <c r="D495" s="343" t="s">
        <v>509</v>
      </c>
      <c r="E495" s="343" t="s">
        <v>509</v>
      </c>
      <c r="F495" s="347" t="s">
        <v>510</v>
      </c>
      <c r="G495" s="347" t="s">
        <v>510</v>
      </c>
      <c r="H495" s="347" t="s">
        <v>511</v>
      </c>
      <c r="I495" s="2"/>
      <c r="J495" s="2"/>
      <c r="K495" s="347"/>
      <c r="L495" s="347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">
      <c r="A496" s="2" t="s">
        <v>512</v>
      </c>
      <c r="B496" s="349">
        <f>'[1]Prior Year'!C71</f>
        <v>0</v>
      </c>
      <c r="C496" s="349">
        <f>C71</f>
        <v>0</v>
      </c>
      <c r="D496" s="349">
        <f>'[1]Prior Year'!C59</f>
        <v>0</v>
      </c>
      <c r="E496" s="2">
        <f>C59</f>
        <v>0</v>
      </c>
      <c r="F496" s="350" t="str">
        <f t="shared" ref="F496:G511" si="16">IF(B496=0,"",IF(D496=0,"",B496/D496))</f>
        <v/>
      </c>
      <c r="G496" s="350" t="str">
        <f t="shared" si="16"/>
        <v/>
      </c>
      <c r="H496" s="351" t="str">
        <f>IF(B496=0,"",IF(C496=0,"",IF(D496=0,"",IF(E496=0,"",IF(G496/F496-1&lt;-0.25,G496/F496-1,IF(G496/F496-1&gt;0.25,G496/F496-1,""))))))</f>
        <v/>
      </c>
      <c r="I496" s="267"/>
      <c r="J496" s="2"/>
      <c r="K496" s="347"/>
      <c r="L496" s="347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">
      <c r="A497" s="2" t="s">
        <v>513</v>
      </c>
      <c r="B497" s="349">
        <f>'[1]Prior Year'!D71</f>
        <v>0</v>
      </c>
      <c r="C497" s="349">
        <f>D71</f>
        <v>0</v>
      </c>
      <c r="D497" s="349">
        <f>'[1]Prior Year'!D59</f>
        <v>0</v>
      </c>
      <c r="E497" s="2">
        <f>D59</f>
        <v>0</v>
      </c>
      <c r="F497" s="350" t="str">
        <f t="shared" si="16"/>
        <v/>
      </c>
      <c r="G497" s="350" t="str">
        <f t="shared" si="16"/>
        <v/>
      </c>
      <c r="H497" s="351" t="str">
        <f t="shared" ref="H497:H550" si="17">IF(B497=0,"",IF(C497=0,"",IF(D497=0,"",IF(E497=0,"",IF(G497/F497-1&lt;-0.25,G497/F497-1,IF(G497/F497-1&gt;0.25,G497/F497-1,""))))))</f>
        <v/>
      </c>
      <c r="I497" s="267"/>
      <c r="J497" s="2"/>
      <c r="K497" s="347"/>
      <c r="L497" s="347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">
      <c r="A498" s="2" t="s">
        <v>514</v>
      </c>
      <c r="B498" s="349">
        <f>'[1]Prior Year'!E71</f>
        <v>753536</v>
      </c>
      <c r="C498" s="349">
        <f>E71</f>
        <v>695238</v>
      </c>
      <c r="D498" s="349">
        <f>'[1]Prior Year'!E59</f>
        <v>1270</v>
      </c>
      <c r="E498" s="2">
        <f>E59</f>
        <v>1007</v>
      </c>
      <c r="F498" s="350">
        <f t="shared" si="16"/>
        <v>593.33543307086609</v>
      </c>
      <c r="G498" s="350">
        <f t="shared" si="16"/>
        <v>690.40516385302885</v>
      </c>
      <c r="H498" s="351" t="str">
        <f t="shared" si="17"/>
        <v/>
      </c>
      <c r="I498" s="267"/>
      <c r="J498" s="2"/>
      <c r="K498" s="347"/>
      <c r="L498" s="347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">
      <c r="A499" s="2" t="s">
        <v>515</v>
      </c>
      <c r="B499" s="349">
        <f>'[1]Prior Year'!F71</f>
        <v>0</v>
      </c>
      <c r="C499" s="349">
        <f>F71</f>
        <v>0</v>
      </c>
      <c r="D499" s="349">
        <f>'[1]Prior Year'!F59</f>
        <v>0</v>
      </c>
      <c r="E499" s="2">
        <f>F59</f>
        <v>0</v>
      </c>
      <c r="F499" s="350" t="str">
        <f t="shared" si="16"/>
        <v/>
      </c>
      <c r="G499" s="350" t="str">
        <f t="shared" si="16"/>
        <v/>
      </c>
      <c r="H499" s="351" t="str">
        <f t="shared" si="17"/>
        <v/>
      </c>
      <c r="I499" s="267"/>
      <c r="J499" s="2"/>
      <c r="K499" s="347"/>
      <c r="L499" s="347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">
      <c r="A500" s="2" t="s">
        <v>516</v>
      </c>
      <c r="B500" s="349">
        <f>'[1]Prior Year'!G71</f>
        <v>0</v>
      </c>
      <c r="C500" s="349">
        <f>G71</f>
        <v>0</v>
      </c>
      <c r="D500" s="349">
        <f>'[1]Prior Year'!G59</f>
        <v>0</v>
      </c>
      <c r="E500" s="2">
        <f>G59</f>
        <v>0</v>
      </c>
      <c r="F500" s="350" t="str">
        <f t="shared" si="16"/>
        <v/>
      </c>
      <c r="G500" s="350" t="str">
        <f t="shared" si="16"/>
        <v/>
      </c>
      <c r="H500" s="351" t="str">
        <f t="shared" si="17"/>
        <v/>
      </c>
      <c r="I500" s="267"/>
      <c r="J500" s="2"/>
      <c r="K500" s="347"/>
      <c r="L500" s="347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">
      <c r="A501" s="2" t="s">
        <v>517</v>
      </c>
      <c r="B501" s="349">
        <f>'[1]Prior Year'!H71</f>
        <v>0</v>
      </c>
      <c r="C501" s="349">
        <f>H71</f>
        <v>0</v>
      </c>
      <c r="D501" s="349">
        <f>'[1]Prior Year'!H59</f>
        <v>0</v>
      </c>
      <c r="E501" s="2">
        <f>H59</f>
        <v>0</v>
      </c>
      <c r="F501" s="350" t="str">
        <f t="shared" si="16"/>
        <v/>
      </c>
      <c r="G501" s="350" t="str">
        <f t="shared" si="16"/>
        <v/>
      </c>
      <c r="H501" s="351" t="str">
        <f t="shared" si="17"/>
        <v/>
      </c>
      <c r="I501" s="267"/>
      <c r="J501" s="2"/>
      <c r="K501" s="347"/>
      <c r="L501" s="347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">
      <c r="A502" s="2" t="s">
        <v>518</v>
      </c>
      <c r="B502" s="349">
        <f>'[1]Prior Year'!I71</f>
        <v>0</v>
      </c>
      <c r="C502" s="349">
        <f>I71</f>
        <v>0</v>
      </c>
      <c r="D502" s="349">
        <f>'[1]Prior Year'!I59</f>
        <v>0</v>
      </c>
      <c r="E502" s="2">
        <f>I59</f>
        <v>0</v>
      </c>
      <c r="F502" s="350" t="str">
        <f t="shared" si="16"/>
        <v/>
      </c>
      <c r="G502" s="350" t="str">
        <f t="shared" si="16"/>
        <v/>
      </c>
      <c r="H502" s="351" t="str">
        <f t="shared" si="17"/>
        <v/>
      </c>
      <c r="I502" s="267"/>
      <c r="J502" s="2"/>
      <c r="K502" s="347"/>
      <c r="L502" s="347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">
      <c r="A503" s="2" t="s">
        <v>519</v>
      </c>
      <c r="B503" s="349">
        <f>'[1]Prior Year'!J71</f>
        <v>65545</v>
      </c>
      <c r="C503" s="349">
        <f>J71</f>
        <v>70840</v>
      </c>
      <c r="D503" s="349">
        <f>'[1]Prior Year'!J59</f>
        <v>119</v>
      </c>
      <c r="E503" s="2">
        <f>J59</f>
        <v>111</v>
      </c>
      <c r="F503" s="350">
        <f t="shared" si="16"/>
        <v>550.79831932773106</v>
      </c>
      <c r="G503" s="350">
        <f t="shared" si="16"/>
        <v>638.19819819819816</v>
      </c>
      <c r="H503" s="351" t="str">
        <f t="shared" si="17"/>
        <v/>
      </c>
      <c r="I503" s="267"/>
      <c r="J503" s="2"/>
      <c r="K503" s="347"/>
      <c r="L503" s="347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">
      <c r="A504" s="2" t="s">
        <v>520</v>
      </c>
      <c r="B504" s="349">
        <f>'[1]Prior Year'!K71</f>
        <v>0</v>
      </c>
      <c r="C504" s="349">
        <f>K71</f>
        <v>0</v>
      </c>
      <c r="D504" s="349">
        <f>'[1]Prior Year'!K59</f>
        <v>0</v>
      </c>
      <c r="E504" s="2">
        <f>K59</f>
        <v>0</v>
      </c>
      <c r="F504" s="350" t="str">
        <f t="shared" si="16"/>
        <v/>
      </c>
      <c r="G504" s="350" t="str">
        <f t="shared" si="16"/>
        <v/>
      </c>
      <c r="H504" s="351" t="str">
        <f t="shared" si="17"/>
        <v/>
      </c>
      <c r="I504" s="267"/>
      <c r="J504" s="2"/>
      <c r="K504" s="347"/>
      <c r="L504" s="347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">
      <c r="A505" s="2" t="s">
        <v>521</v>
      </c>
      <c r="B505" s="349">
        <f>'[1]Prior Year'!L71</f>
        <v>2941138</v>
      </c>
      <c r="C505" s="349">
        <f>L71</f>
        <v>3150978</v>
      </c>
      <c r="D505" s="349">
        <f>'[1]Prior Year'!L59</f>
        <v>4957</v>
      </c>
      <c r="E505" s="2">
        <f>L59</f>
        <v>4564</v>
      </c>
      <c r="F505" s="350">
        <f t="shared" si="16"/>
        <v>593.33024006455514</v>
      </c>
      <c r="G505" s="350">
        <f t="shared" si="16"/>
        <v>690.39833479404035</v>
      </c>
      <c r="H505" s="351" t="str">
        <f t="shared" si="17"/>
        <v/>
      </c>
      <c r="I505" s="267"/>
      <c r="J505" s="2"/>
      <c r="K505" s="347"/>
      <c r="L505" s="347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">
      <c r="A506" s="2" t="s">
        <v>522</v>
      </c>
      <c r="B506" s="349">
        <f>'[1]Prior Year'!M71</f>
        <v>0</v>
      </c>
      <c r="C506" s="349">
        <f>M71</f>
        <v>0</v>
      </c>
      <c r="D506" s="349">
        <f>'[1]Prior Year'!M59</f>
        <v>0</v>
      </c>
      <c r="E506" s="2">
        <f>M59</f>
        <v>0</v>
      </c>
      <c r="F506" s="350" t="str">
        <f t="shared" si="16"/>
        <v/>
      </c>
      <c r="G506" s="350" t="str">
        <f t="shared" si="16"/>
        <v/>
      </c>
      <c r="H506" s="351" t="str">
        <f t="shared" si="17"/>
        <v/>
      </c>
      <c r="I506" s="267"/>
      <c r="J506" s="2"/>
      <c r="K506" s="347"/>
      <c r="L506" s="347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">
      <c r="A507" s="2" t="s">
        <v>523</v>
      </c>
      <c r="B507" s="349">
        <f>'[1]Prior Year'!N71</f>
        <v>0</v>
      </c>
      <c r="C507" s="349">
        <f>N71</f>
        <v>0</v>
      </c>
      <c r="D507" s="349">
        <f>'[1]Prior Year'!N59</f>
        <v>0</v>
      </c>
      <c r="E507" s="2">
        <f>N59</f>
        <v>0</v>
      </c>
      <c r="F507" s="350" t="str">
        <f t="shared" si="16"/>
        <v/>
      </c>
      <c r="G507" s="350" t="str">
        <f t="shared" si="16"/>
        <v/>
      </c>
      <c r="H507" s="351" t="str">
        <f t="shared" si="17"/>
        <v/>
      </c>
      <c r="I507" s="267"/>
      <c r="J507" s="2"/>
      <c r="K507" s="347"/>
      <c r="L507" s="347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">
      <c r="A508" s="2" t="s">
        <v>524</v>
      </c>
      <c r="B508" s="349">
        <f>'[1]Prior Year'!O71</f>
        <v>262875</v>
      </c>
      <c r="C508" s="349">
        <f>O71</f>
        <v>398705</v>
      </c>
      <c r="D508" s="349">
        <f>'[1]Prior Year'!O59</f>
        <v>63</v>
      </c>
      <c r="E508" s="2">
        <f>O59</f>
        <v>61</v>
      </c>
      <c r="F508" s="350">
        <f t="shared" si="16"/>
        <v>4172.6190476190477</v>
      </c>
      <c r="G508" s="350">
        <f t="shared" si="16"/>
        <v>6536.1475409836066</v>
      </c>
      <c r="H508" s="351">
        <f t="shared" si="17"/>
        <v>0.566437641776385</v>
      </c>
      <c r="I508" s="267"/>
      <c r="J508" s="2"/>
      <c r="K508" s="347"/>
      <c r="L508" s="347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">
      <c r="A509" s="2" t="s">
        <v>525</v>
      </c>
      <c r="B509" s="349">
        <f>'[1]Prior Year'!P71</f>
        <v>1193068</v>
      </c>
      <c r="C509" s="349">
        <f>P71</f>
        <v>1190357</v>
      </c>
      <c r="D509" s="349">
        <f>'[1]Prior Year'!P59</f>
        <v>15670</v>
      </c>
      <c r="E509" s="2">
        <f>P59</f>
        <v>13378</v>
      </c>
      <c r="F509" s="350">
        <f t="shared" si="16"/>
        <v>76.137077217613268</v>
      </c>
      <c r="G509" s="350">
        <f t="shared" si="16"/>
        <v>88.978696367169974</v>
      </c>
      <c r="H509" s="351" t="str">
        <f t="shared" si="17"/>
        <v/>
      </c>
      <c r="I509" s="267"/>
      <c r="J509" s="2"/>
      <c r="K509" s="347"/>
      <c r="L509" s="347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">
      <c r="A510" s="2" t="s">
        <v>526</v>
      </c>
      <c r="B510" s="349">
        <f>'[1]Prior Year'!Q71</f>
        <v>5271</v>
      </c>
      <c r="C510" s="349">
        <f>Q71</f>
        <v>6410</v>
      </c>
      <c r="D510" s="349">
        <f>'[1]Prior Year'!Q59</f>
        <v>5412</v>
      </c>
      <c r="E510" s="2">
        <f>Q59</f>
        <v>4238</v>
      </c>
      <c r="F510" s="350">
        <f t="shared" si="16"/>
        <v>0.97394678492239473</v>
      </c>
      <c r="G510" s="350">
        <f t="shared" si="16"/>
        <v>1.5125058990089666</v>
      </c>
      <c r="H510" s="351">
        <f t="shared" si="17"/>
        <v>0.55296564701888196</v>
      </c>
      <c r="I510" s="267"/>
      <c r="J510" s="2"/>
      <c r="K510" s="347"/>
      <c r="L510" s="347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">
      <c r="A511" s="2" t="s">
        <v>527</v>
      </c>
      <c r="B511" s="349">
        <f>'[1]Prior Year'!R71</f>
        <v>822512</v>
      </c>
      <c r="C511" s="349">
        <f>R71</f>
        <v>813798</v>
      </c>
      <c r="D511" s="349">
        <f>'[1]Prior Year'!R59</f>
        <v>25808</v>
      </c>
      <c r="E511" s="2">
        <f>R59</f>
        <v>20726</v>
      </c>
      <c r="F511" s="350">
        <f t="shared" si="16"/>
        <v>31.870427774333539</v>
      </c>
      <c r="G511" s="350">
        <f t="shared" si="16"/>
        <v>39.264595194441767</v>
      </c>
      <c r="H511" s="351" t="str">
        <f t="shared" si="17"/>
        <v/>
      </c>
      <c r="I511" s="267"/>
      <c r="J511" s="2"/>
      <c r="K511" s="347"/>
      <c r="L511" s="347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">
      <c r="A512" s="2" t="s">
        <v>528</v>
      </c>
      <c r="B512" s="349">
        <f>'[1]Prior Year'!S71</f>
        <v>111154</v>
      </c>
      <c r="C512" s="349">
        <f>S71</f>
        <v>60200</v>
      </c>
      <c r="D512" s="343" t="s">
        <v>529</v>
      </c>
      <c r="E512" s="343" t="s">
        <v>529</v>
      </c>
      <c r="F512" s="350" t="str">
        <f t="shared" ref="F512:G527" si="18">IF(B512=0,"",IF(D512=0,"",B512/D512))</f>
        <v/>
      </c>
      <c r="G512" s="350" t="str">
        <f t="shared" si="18"/>
        <v/>
      </c>
      <c r="H512" s="351" t="str">
        <f t="shared" si="17"/>
        <v/>
      </c>
      <c r="I512" s="267"/>
      <c r="J512" s="2"/>
      <c r="K512" s="347"/>
      <c r="L512" s="347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">
      <c r="A513" s="2" t="s">
        <v>1245</v>
      </c>
      <c r="B513" s="349">
        <f>'[1]Prior Year'!T71</f>
        <v>555658</v>
      </c>
      <c r="C513" s="349">
        <f>T71</f>
        <v>456780</v>
      </c>
      <c r="D513" s="343" t="s">
        <v>529</v>
      </c>
      <c r="E513" s="343" t="s">
        <v>529</v>
      </c>
      <c r="F513" s="350" t="str">
        <f t="shared" si="18"/>
        <v/>
      </c>
      <c r="G513" s="350" t="str">
        <f t="shared" si="18"/>
        <v/>
      </c>
      <c r="H513" s="351" t="str">
        <f t="shared" si="17"/>
        <v/>
      </c>
      <c r="I513" s="267"/>
      <c r="J513" s="2"/>
      <c r="K513" s="347"/>
      <c r="L513" s="347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">
      <c r="A514" s="2" t="s">
        <v>530</v>
      </c>
      <c r="B514" s="349">
        <f>'[1]Prior Year'!U71</f>
        <v>1691938</v>
      </c>
      <c r="C514" s="349">
        <f>U71</f>
        <v>1784638</v>
      </c>
      <c r="D514" s="349">
        <f>'[1]Prior Year'!U59</f>
        <v>151540</v>
      </c>
      <c r="E514" s="2">
        <f>U59</f>
        <v>128333</v>
      </c>
      <c r="F514" s="350">
        <f t="shared" si="18"/>
        <v>11.164959746601557</v>
      </c>
      <c r="G514" s="350">
        <f t="shared" si="18"/>
        <v>13.906306250146104</v>
      </c>
      <c r="H514" s="351" t="str">
        <f t="shared" si="17"/>
        <v/>
      </c>
      <c r="I514" s="267"/>
      <c r="J514" s="2"/>
      <c r="K514" s="347"/>
      <c r="L514" s="347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">
      <c r="A515" s="2" t="s">
        <v>531</v>
      </c>
      <c r="B515" s="349">
        <f>'[1]Prior Year'!V71</f>
        <v>24738</v>
      </c>
      <c r="C515" s="349">
        <f>V71</f>
        <v>26879</v>
      </c>
      <c r="D515" s="349">
        <f>'[1]Prior Year'!V59</f>
        <v>21</v>
      </c>
      <c r="E515" s="2">
        <f>V59</f>
        <v>9</v>
      </c>
      <c r="F515" s="350">
        <f t="shared" si="18"/>
        <v>1178</v>
      </c>
      <c r="G515" s="350">
        <f t="shared" si="18"/>
        <v>2986.5555555555557</v>
      </c>
      <c r="H515" s="351">
        <f t="shared" si="17"/>
        <v>1.5352763629503867</v>
      </c>
      <c r="I515" s="267"/>
      <c r="J515" s="2"/>
      <c r="K515" s="347"/>
      <c r="L515" s="347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">
      <c r="A516" s="2" t="s">
        <v>532</v>
      </c>
      <c r="B516" s="349">
        <f>'[1]Prior Year'!W71</f>
        <v>329005</v>
      </c>
      <c r="C516" s="349">
        <f>W71</f>
        <v>324605</v>
      </c>
      <c r="D516" s="349">
        <f>'[1]Prior Year'!W59</f>
        <v>425</v>
      </c>
      <c r="E516" s="2">
        <f>W59</f>
        <v>327</v>
      </c>
      <c r="F516" s="350">
        <f t="shared" si="18"/>
        <v>774.12941176470588</v>
      </c>
      <c r="G516" s="350">
        <f t="shared" si="18"/>
        <v>992.67584097859333</v>
      </c>
      <c r="H516" s="351">
        <f t="shared" si="17"/>
        <v>0.28231252538989438</v>
      </c>
      <c r="I516" s="267"/>
      <c r="J516" s="2"/>
      <c r="K516" s="347"/>
      <c r="L516" s="347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">
      <c r="A517" s="2" t="s">
        <v>533</v>
      </c>
      <c r="B517" s="349">
        <f>'[1]Prior Year'!X71</f>
        <v>454125</v>
      </c>
      <c r="C517" s="349">
        <f>X71</f>
        <v>423671</v>
      </c>
      <c r="D517" s="349">
        <f>'[1]Prior Year'!X59</f>
        <v>1670</v>
      </c>
      <c r="E517" s="2">
        <f>X59</f>
        <v>1345</v>
      </c>
      <c r="F517" s="350">
        <f t="shared" si="18"/>
        <v>271.93113772455092</v>
      </c>
      <c r="G517" s="350">
        <f t="shared" si="18"/>
        <v>314.99702602230485</v>
      </c>
      <c r="H517" s="351" t="str">
        <f t="shared" si="17"/>
        <v/>
      </c>
      <c r="I517" s="267"/>
      <c r="J517" s="2"/>
      <c r="K517" s="347"/>
      <c r="L517" s="347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">
      <c r="A518" s="2" t="s">
        <v>534</v>
      </c>
      <c r="B518" s="349">
        <f>'[1]Prior Year'!Y71</f>
        <v>931043</v>
      </c>
      <c r="C518" s="349">
        <f>Y71</f>
        <v>892990</v>
      </c>
      <c r="D518" s="349">
        <f>'[1]Prior Year'!Y59</f>
        <v>3713</v>
      </c>
      <c r="E518" s="2">
        <f>Y59</f>
        <v>2878</v>
      </c>
      <c r="F518" s="350">
        <f t="shared" si="18"/>
        <v>250.75222192297335</v>
      </c>
      <c r="G518" s="350">
        <f t="shared" si="18"/>
        <v>310.28144544822794</v>
      </c>
      <c r="H518" s="351" t="str">
        <f t="shared" si="17"/>
        <v/>
      </c>
      <c r="I518" s="267"/>
      <c r="J518" s="2"/>
      <c r="K518" s="347"/>
      <c r="L518" s="347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">
      <c r="A519" s="2" t="s">
        <v>535</v>
      </c>
      <c r="B519" s="349">
        <f>'[1]Prior Year'!Z71</f>
        <v>0</v>
      </c>
      <c r="C519" s="349">
        <f>Z71</f>
        <v>0</v>
      </c>
      <c r="D519" s="349">
        <f>'[1]Prior Year'!Z59</f>
        <v>0</v>
      </c>
      <c r="E519" s="2">
        <f>Z59</f>
        <v>0</v>
      </c>
      <c r="F519" s="350" t="str">
        <f t="shared" si="18"/>
        <v/>
      </c>
      <c r="G519" s="350" t="str">
        <f t="shared" si="18"/>
        <v/>
      </c>
      <c r="H519" s="351" t="str">
        <f t="shared" si="17"/>
        <v/>
      </c>
      <c r="I519" s="267"/>
      <c r="J519" s="2"/>
      <c r="K519" s="347"/>
      <c r="L519" s="347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">
      <c r="A520" s="2" t="s">
        <v>536</v>
      </c>
      <c r="B520" s="349">
        <f>'[1]Prior Year'!AA71</f>
        <v>0</v>
      </c>
      <c r="C520" s="349">
        <f>AA71</f>
        <v>0</v>
      </c>
      <c r="D520" s="349">
        <f>'[1]Prior Year'!AA59</f>
        <v>0</v>
      </c>
      <c r="E520" s="2">
        <f>AA59</f>
        <v>0</v>
      </c>
      <c r="F520" s="350" t="str">
        <f t="shared" si="18"/>
        <v/>
      </c>
      <c r="G520" s="350" t="str">
        <f t="shared" si="18"/>
        <v/>
      </c>
      <c r="H520" s="351" t="str">
        <f t="shared" si="17"/>
        <v/>
      </c>
      <c r="I520" s="267"/>
      <c r="J520" s="2"/>
      <c r="K520" s="347"/>
      <c r="L520" s="347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">
      <c r="A521" s="2" t="s">
        <v>537</v>
      </c>
      <c r="B521" s="349">
        <f>'[1]Prior Year'!AB71</f>
        <v>1755713</v>
      </c>
      <c r="C521" s="349">
        <f>AB71</f>
        <v>1500557</v>
      </c>
      <c r="D521" s="343" t="s">
        <v>529</v>
      </c>
      <c r="E521" s="343" t="s">
        <v>529</v>
      </c>
      <c r="F521" s="350" t="str">
        <f t="shared" si="18"/>
        <v/>
      </c>
      <c r="G521" s="350" t="str">
        <f t="shared" si="18"/>
        <v/>
      </c>
      <c r="H521" s="351" t="str">
        <f t="shared" si="17"/>
        <v/>
      </c>
      <c r="I521" s="267"/>
      <c r="J521" s="2"/>
      <c r="K521" s="347"/>
      <c r="L521" s="347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">
      <c r="A522" s="2" t="s">
        <v>538</v>
      </c>
      <c r="B522" s="349">
        <f>'[1]Prior Year'!AC71</f>
        <v>0</v>
      </c>
      <c r="C522" s="349">
        <f>AC71</f>
        <v>0</v>
      </c>
      <c r="D522" s="349">
        <f>'[1]Prior Year'!AC59</f>
        <v>0</v>
      </c>
      <c r="E522" s="2">
        <f>AC59</f>
        <v>0</v>
      </c>
      <c r="F522" s="350" t="str">
        <f t="shared" si="18"/>
        <v/>
      </c>
      <c r="G522" s="350" t="str">
        <f t="shared" si="18"/>
        <v/>
      </c>
      <c r="H522" s="351" t="str">
        <f t="shared" si="17"/>
        <v/>
      </c>
      <c r="I522" s="267"/>
      <c r="J522" s="2"/>
      <c r="K522" s="347"/>
      <c r="L522" s="347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">
      <c r="A523" s="2" t="s">
        <v>539</v>
      </c>
      <c r="B523" s="349">
        <f>'[1]Prior Year'!AD71</f>
        <v>0</v>
      </c>
      <c r="C523" s="349">
        <f>AD71</f>
        <v>0</v>
      </c>
      <c r="D523" s="349">
        <f>'[1]Prior Year'!AD59</f>
        <v>0</v>
      </c>
      <c r="E523" s="2">
        <f>AD59</f>
        <v>0</v>
      </c>
      <c r="F523" s="350" t="str">
        <f t="shared" si="18"/>
        <v/>
      </c>
      <c r="G523" s="350" t="str">
        <f t="shared" si="18"/>
        <v/>
      </c>
      <c r="H523" s="351" t="str">
        <f t="shared" si="17"/>
        <v/>
      </c>
      <c r="I523" s="267"/>
      <c r="J523" s="2"/>
      <c r="K523" s="347"/>
      <c r="L523" s="347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">
      <c r="A524" s="2" t="s">
        <v>540</v>
      </c>
      <c r="B524" s="349">
        <f>'[1]Prior Year'!AE71</f>
        <v>535636</v>
      </c>
      <c r="C524" s="349">
        <f>AE71</f>
        <v>544341</v>
      </c>
      <c r="D524" s="349">
        <f>'[1]Prior Year'!AE59</f>
        <v>4286</v>
      </c>
      <c r="E524" s="2">
        <f>AE59</f>
        <v>3274</v>
      </c>
      <c r="F524" s="350">
        <f t="shared" si="18"/>
        <v>124.97340177321512</v>
      </c>
      <c r="G524" s="350">
        <f t="shared" si="18"/>
        <v>166.26175931582162</v>
      </c>
      <c r="H524" s="351">
        <f t="shared" si="17"/>
        <v>0.33037715991384342</v>
      </c>
      <c r="I524" s="267"/>
      <c r="J524" s="2"/>
      <c r="K524" s="347"/>
      <c r="L524" s="347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">
      <c r="A525" s="2" t="s">
        <v>541</v>
      </c>
      <c r="B525" s="349">
        <f>'[1]Prior Year'!AF71</f>
        <v>0</v>
      </c>
      <c r="C525" s="349">
        <f>AF71</f>
        <v>0</v>
      </c>
      <c r="D525" s="349">
        <f>'[1]Prior Year'!AF59</f>
        <v>0</v>
      </c>
      <c r="E525" s="2">
        <f>AF59</f>
        <v>0</v>
      </c>
      <c r="F525" s="350" t="str">
        <f t="shared" si="18"/>
        <v/>
      </c>
      <c r="G525" s="350" t="str">
        <f t="shared" si="18"/>
        <v/>
      </c>
      <c r="H525" s="351" t="str">
        <f t="shared" si="17"/>
        <v/>
      </c>
      <c r="I525" s="267"/>
      <c r="J525" s="2"/>
      <c r="K525" s="347"/>
      <c r="L525" s="347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">
      <c r="A526" s="2" t="s">
        <v>542</v>
      </c>
      <c r="B526" s="349">
        <f>'[1]Prior Year'!AG71</f>
        <v>2642294</v>
      </c>
      <c r="C526" s="349">
        <f>AG71</f>
        <v>2686879</v>
      </c>
      <c r="D526" s="349">
        <f>'[1]Prior Year'!AG59</f>
        <v>4206</v>
      </c>
      <c r="E526" s="2">
        <f>AG59</f>
        <v>3198</v>
      </c>
      <c r="F526" s="350">
        <f t="shared" si="18"/>
        <v>628.22016167379934</v>
      </c>
      <c r="G526" s="350">
        <f t="shared" si="18"/>
        <v>840.17479674796743</v>
      </c>
      <c r="H526" s="351">
        <f t="shared" si="17"/>
        <v>0.33738910019927792</v>
      </c>
      <c r="I526" s="267"/>
      <c r="J526" s="2"/>
      <c r="K526" s="347"/>
      <c r="L526" s="347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">
      <c r="A527" s="2" t="s">
        <v>543</v>
      </c>
      <c r="B527" s="349">
        <f>'[1]Prior Year'!AH71</f>
        <v>0</v>
      </c>
      <c r="C527" s="349">
        <f>AH71</f>
        <v>0</v>
      </c>
      <c r="D527" s="349">
        <f>'[1]Prior Year'!AH59</f>
        <v>0</v>
      </c>
      <c r="E527" s="2">
        <f>AH59</f>
        <v>0</v>
      </c>
      <c r="F527" s="350" t="str">
        <f t="shared" si="18"/>
        <v/>
      </c>
      <c r="G527" s="350" t="str">
        <f t="shared" si="18"/>
        <v/>
      </c>
      <c r="H527" s="351" t="str">
        <f t="shared" si="17"/>
        <v/>
      </c>
      <c r="I527" s="267"/>
      <c r="J527" s="2"/>
      <c r="K527" s="347"/>
      <c r="L527" s="347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">
      <c r="A528" s="2" t="s">
        <v>544</v>
      </c>
      <c r="B528" s="349">
        <f>'[1]Prior Year'!AI71</f>
        <v>0</v>
      </c>
      <c r="C528" s="349">
        <f>AI71</f>
        <v>0</v>
      </c>
      <c r="D528" s="349">
        <f>'[1]Prior Year'!AI59</f>
        <v>0</v>
      </c>
      <c r="E528" s="2">
        <f>AI59</f>
        <v>0</v>
      </c>
      <c r="F528" s="350" t="str">
        <f t="shared" ref="F528:G540" si="19">IF(B528=0,"",IF(D528=0,"",B528/D528))</f>
        <v/>
      </c>
      <c r="G528" s="350" t="str">
        <f t="shared" si="19"/>
        <v/>
      </c>
      <c r="H528" s="351" t="str">
        <f t="shared" si="17"/>
        <v/>
      </c>
      <c r="I528" s="267"/>
      <c r="J528" s="2"/>
      <c r="K528" s="347"/>
      <c r="L528" s="347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">
      <c r="A529" s="2" t="s">
        <v>545</v>
      </c>
      <c r="B529" s="349">
        <f>'[1]Prior Year'!AJ71</f>
        <v>5100946</v>
      </c>
      <c r="C529" s="349">
        <f>AJ71</f>
        <v>5294953</v>
      </c>
      <c r="D529" s="349">
        <f>'[1]Prior Year'!AJ59</f>
        <v>20721</v>
      </c>
      <c r="E529" s="2">
        <f>AJ59</f>
        <v>17459</v>
      </c>
      <c r="F529" s="350">
        <f t="shared" si="19"/>
        <v>246.17277158438299</v>
      </c>
      <c r="G529" s="350">
        <f t="shared" si="19"/>
        <v>303.27928289134542</v>
      </c>
      <c r="H529" s="351" t="str">
        <f t="shared" si="17"/>
        <v/>
      </c>
      <c r="I529" s="267"/>
      <c r="J529" s="2"/>
      <c r="K529" s="347"/>
      <c r="L529" s="347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">
      <c r="A530" s="2" t="s">
        <v>546</v>
      </c>
      <c r="B530" s="349">
        <f>'[1]Prior Year'!AK71</f>
        <v>0</v>
      </c>
      <c r="C530" s="349">
        <f>AK71</f>
        <v>0</v>
      </c>
      <c r="D530" s="349">
        <f>'[1]Prior Year'!AK59</f>
        <v>0</v>
      </c>
      <c r="E530" s="2">
        <f>AK59</f>
        <v>0</v>
      </c>
      <c r="F530" s="350" t="str">
        <f t="shared" si="19"/>
        <v/>
      </c>
      <c r="G530" s="350" t="str">
        <f t="shared" si="19"/>
        <v/>
      </c>
      <c r="H530" s="351" t="str">
        <f t="shared" si="17"/>
        <v/>
      </c>
      <c r="I530" s="267"/>
      <c r="J530" s="2"/>
      <c r="K530" s="347"/>
      <c r="L530" s="347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">
      <c r="A531" s="2" t="s">
        <v>547</v>
      </c>
      <c r="B531" s="349">
        <f>'[1]Prior Year'!AL71</f>
        <v>0</v>
      </c>
      <c r="C531" s="349">
        <f>AL71</f>
        <v>0</v>
      </c>
      <c r="D531" s="349">
        <f>'[1]Prior Year'!AL59</f>
        <v>0</v>
      </c>
      <c r="E531" s="2">
        <f>AL59</f>
        <v>0</v>
      </c>
      <c r="F531" s="350" t="str">
        <f t="shared" si="19"/>
        <v/>
      </c>
      <c r="G531" s="350" t="str">
        <f t="shared" si="19"/>
        <v/>
      </c>
      <c r="H531" s="351" t="str">
        <f t="shared" si="17"/>
        <v/>
      </c>
      <c r="I531" s="267"/>
      <c r="J531" s="2"/>
      <c r="K531" s="347"/>
      <c r="L531" s="347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">
      <c r="A532" s="2" t="s">
        <v>548</v>
      </c>
      <c r="B532" s="349">
        <f>'[1]Prior Year'!AM71</f>
        <v>0</v>
      </c>
      <c r="C532" s="349">
        <f>AM71</f>
        <v>0</v>
      </c>
      <c r="D532" s="349">
        <f>'[1]Prior Year'!AM59</f>
        <v>0</v>
      </c>
      <c r="E532" s="2">
        <f>AM59</f>
        <v>0</v>
      </c>
      <c r="F532" s="350" t="str">
        <f t="shared" si="19"/>
        <v/>
      </c>
      <c r="G532" s="350" t="str">
        <f t="shared" si="19"/>
        <v/>
      </c>
      <c r="H532" s="351" t="str">
        <f t="shared" si="17"/>
        <v/>
      </c>
      <c r="I532" s="267"/>
      <c r="J532" s="2"/>
      <c r="K532" s="347"/>
      <c r="L532" s="347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">
      <c r="A533" s="2" t="s">
        <v>1246</v>
      </c>
      <c r="B533" s="349">
        <f>'[1]Prior Year'!AN71</f>
        <v>0</v>
      </c>
      <c r="C533" s="349">
        <f>AN71</f>
        <v>0</v>
      </c>
      <c r="D533" s="349">
        <f>'[1]Prior Year'!AN59</f>
        <v>0</v>
      </c>
      <c r="E533" s="2">
        <f>AN59</f>
        <v>0</v>
      </c>
      <c r="F533" s="350" t="str">
        <f t="shared" si="19"/>
        <v/>
      </c>
      <c r="G533" s="350" t="str">
        <f t="shared" si="19"/>
        <v/>
      </c>
      <c r="H533" s="351" t="str">
        <f t="shared" si="17"/>
        <v/>
      </c>
      <c r="I533" s="267"/>
      <c r="J533" s="2"/>
      <c r="K533" s="347"/>
      <c r="L533" s="347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">
      <c r="A534" s="2" t="s">
        <v>549</v>
      </c>
      <c r="B534" s="349">
        <f>'[1]Prior Year'!AO71</f>
        <v>164352</v>
      </c>
      <c r="C534" s="349">
        <f>AO71</f>
        <v>122206</v>
      </c>
      <c r="D534" s="349">
        <f>'[1]Prior Year'!AO59</f>
        <v>6654</v>
      </c>
      <c r="E534" s="2">
        <f>AO59</f>
        <v>4370</v>
      </c>
      <c r="F534" s="350">
        <f t="shared" si="19"/>
        <v>24.699729486023443</v>
      </c>
      <c r="G534" s="350">
        <f t="shared" si="19"/>
        <v>27.964759725400459</v>
      </c>
      <c r="H534" s="351" t="str">
        <f t="shared" si="17"/>
        <v/>
      </c>
      <c r="I534" s="267"/>
      <c r="J534" s="2"/>
      <c r="K534" s="347"/>
      <c r="L534" s="347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">
      <c r="A535" s="2" t="s">
        <v>550</v>
      </c>
      <c r="B535" s="349">
        <f>'[1]Prior Year'!AP71</f>
        <v>72198</v>
      </c>
      <c r="C535" s="349">
        <f>AP71</f>
        <v>82575</v>
      </c>
      <c r="D535" s="349">
        <f>'[1]Prior Year'!AP59</f>
        <v>0</v>
      </c>
      <c r="E535" s="2">
        <f>AP59</f>
        <v>0</v>
      </c>
      <c r="F535" s="350" t="str">
        <f t="shared" si="19"/>
        <v/>
      </c>
      <c r="G535" s="350" t="str">
        <f t="shared" si="19"/>
        <v/>
      </c>
      <c r="H535" s="351" t="str">
        <f t="shared" si="17"/>
        <v/>
      </c>
      <c r="I535" s="267"/>
      <c r="J535" s="2"/>
      <c r="K535" s="347"/>
      <c r="L535" s="347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">
      <c r="A536" s="2" t="s">
        <v>551</v>
      </c>
      <c r="B536" s="349">
        <f>'[1]Prior Year'!AQ71</f>
        <v>0</v>
      </c>
      <c r="C536" s="349">
        <f>AQ71</f>
        <v>0</v>
      </c>
      <c r="D536" s="349">
        <f>'[1]Prior Year'!AQ59</f>
        <v>0</v>
      </c>
      <c r="E536" s="2">
        <f>AQ59</f>
        <v>0</v>
      </c>
      <c r="F536" s="350" t="str">
        <f t="shared" si="19"/>
        <v/>
      </c>
      <c r="G536" s="350" t="str">
        <f t="shared" si="19"/>
        <v/>
      </c>
      <c r="H536" s="351" t="str">
        <f t="shared" si="17"/>
        <v/>
      </c>
      <c r="I536" s="267"/>
      <c r="J536" s="2"/>
      <c r="K536" s="347"/>
      <c r="L536" s="347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">
      <c r="A537" s="2" t="s">
        <v>552</v>
      </c>
      <c r="B537" s="349">
        <f>'[1]Prior Year'!AR71</f>
        <v>0</v>
      </c>
      <c r="C537" s="349">
        <f>AR71</f>
        <v>0</v>
      </c>
      <c r="D537" s="349">
        <f>'[1]Prior Year'!AR59</f>
        <v>0</v>
      </c>
      <c r="E537" s="2">
        <f>AR59</f>
        <v>0</v>
      </c>
      <c r="F537" s="350" t="str">
        <f t="shared" si="19"/>
        <v/>
      </c>
      <c r="G537" s="350" t="str">
        <f t="shared" si="19"/>
        <v/>
      </c>
      <c r="H537" s="351" t="str">
        <f t="shared" si="17"/>
        <v/>
      </c>
      <c r="I537" s="267"/>
      <c r="J537" s="2"/>
      <c r="K537" s="347"/>
      <c r="L537" s="347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">
      <c r="A538" s="2" t="s">
        <v>553</v>
      </c>
      <c r="B538" s="349">
        <f>'[1]Prior Year'!AS71</f>
        <v>0</v>
      </c>
      <c r="C538" s="349">
        <f>AS71</f>
        <v>0</v>
      </c>
      <c r="D538" s="349">
        <f>'[1]Prior Year'!AS59</f>
        <v>0</v>
      </c>
      <c r="E538" s="2">
        <f>AS59</f>
        <v>0</v>
      </c>
      <c r="F538" s="350" t="str">
        <f t="shared" si="19"/>
        <v/>
      </c>
      <c r="G538" s="350" t="str">
        <f t="shared" si="19"/>
        <v/>
      </c>
      <c r="H538" s="351" t="str">
        <f t="shared" si="17"/>
        <v/>
      </c>
      <c r="I538" s="267"/>
      <c r="J538" s="2"/>
      <c r="K538" s="347"/>
      <c r="L538" s="347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">
      <c r="A539" s="2" t="s">
        <v>554</v>
      </c>
      <c r="B539" s="349">
        <f>'[1]Prior Year'!AT71</f>
        <v>0</v>
      </c>
      <c r="C539" s="349">
        <f>AT71</f>
        <v>0</v>
      </c>
      <c r="D539" s="349">
        <f>'[1]Prior Year'!AT59</f>
        <v>0</v>
      </c>
      <c r="E539" s="2">
        <f>AT59</f>
        <v>0</v>
      </c>
      <c r="F539" s="350" t="str">
        <f t="shared" si="19"/>
        <v/>
      </c>
      <c r="G539" s="350" t="str">
        <f t="shared" si="19"/>
        <v/>
      </c>
      <c r="H539" s="351" t="str">
        <f t="shared" si="17"/>
        <v/>
      </c>
      <c r="I539" s="267"/>
      <c r="J539" s="2"/>
      <c r="K539" s="347"/>
      <c r="L539" s="347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">
      <c r="A540" s="2" t="s">
        <v>555</v>
      </c>
      <c r="B540" s="349">
        <f>'[1]Prior Year'!AU71</f>
        <v>0</v>
      </c>
      <c r="C540" s="349">
        <f>AU71</f>
        <v>0</v>
      </c>
      <c r="D540" s="349">
        <f>'[1]Prior Year'!AU59</f>
        <v>0</v>
      </c>
      <c r="E540" s="2">
        <f>AU59</f>
        <v>0</v>
      </c>
      <c r="F540" s="350" t="str">
        <f t="shared" si="19"/>
        <v/>
      </c>
      <c r="G540" s="350" t="str">
        <f t="shared" si="19"/>
        <v/>
      </c>
      <c r="H540" s="351" t="str">
        <f t="shared" si="17"/>
        <v/>
      </c>
      <c r="I540" s="267"/>
      <c r="J540" s="2"/>
      <c r="K540" s="347"/>
      <c r="L540" s="347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">
      <c r="A541" s="2" t="s">
        <v>556</v>
      </c>
      <c r="B541" s="349">
        <f>'[1]Prior Year'!AV71</f>
        <v>0</v>
      </c>
      <c r="C541" s="349">
        <f>AV71</f>
        <v>0</v>
      </c>
      <c r="D541" s="343" t="s">
        <v>529</v>
      </c>
      <c r="E541" s="343" t="s">
        <v>529</v>
      </c>
      <c r="F541" s="350"/>
      <c r="G541" s="350"/>
      <c r="H541" s="351"/>
      <c r="I541" s="267"/>
      <c r="J541" s="2"/>
      <c r="K541" s="347"/>
      <c r="L541" s="347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">
      <c r="A542" s="2" t="s">
        <v>1247</v>
      </c>
      <c r="B542" s="349">
        <f>'[1]Prior Year'!AW71</f>
        <v>0</v>
      </c>
      <c r="C542" s="349">
        <f>AW71</f>
        <v>0</v>
      </c>
      <c r="D542" s="343" t="s">
        <v>529</v>
      </c>
      <c r="E542" s="343" t="s">
        <v>529</v>
      </c>
      <c r="F542" s="350"/>
      <c r="G542" s="350"/>
      <c r="H542" s="351"/>
      <c r="I542" s="267"/>
      <c r="J542" s="2"/>
      <c r="K542" s="347"/>
      <c r="L542" s="347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">
      <c r="A543" s="2" t="s">
        <v>557</v>
      </c>
      <c r="B543" s="349">
        <f>'[1]Prior Year'!AX71</f>
        <v>0</v>
      </c>
      <c r="C543" s="349">
        <f>AX71</f>
        <v>0</v>
      </c>
      <c r="D543" s="343" t="s">
        <v>529</v>
      </c>
      <c r="E543" s="343" t="s">
        <v>529</v>
      </c>
      <c r="F543" s="350"/>
      <c r="G543" s="350"/>
      <c r="H543" s="351"/>
      <c r="I543" s="267"/>
      <c r="J543" s="2"/>
      <c r="K543" s="347"/>
      <c r="L543" s="347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">
      <c r="A544" s="2" t="s">
        <v>558</v>
      </c>
      <c r="B544" s="349">
        <f>'[1]Prior Year'!AY71</f>
        <v>727669</v>
      </c>
      <c r="C544" s="349">
        <f>AY71</f>
        <v>685242</v>
      </c>
      <c r="D544" s="349">
        <f>'[1]Prior Year'!AY59</f>
        <v>17856</v>
      </c>
      <c r="E544" s="2">
        <f>AY59</f>
        <v>18264</v>
      </c>
      <c r="F544" s="350">
        <f t="shared" ref="F544:G550" si="20">IF(B544=0,"",IF(D544=0,"",B544/D544))</f>
        <v>40.75207213261649</v>
      </c>
      <c r="G544" s="350">
        <f t="shared" si="20"/>
        <v>37.51872536136662</v>
      </c>
      <c r="H544" s="351" t="str">
        <f t="shared" si="17"/>
        <v/>
      </c>
      <c r="I544" s="267"/>
      <c r="J544" s="2"/>
      <c r="K544" s="347"/>
      <c r="L544" s="347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">
      <c r="A545" s="2" t="s">
        <v>559</v>
      </c>
      <c r="B545" s="349">
        <f>'[1]Prior Year'!AZ71</f>
        <v>74596</v>
      </c>
      <c r="C545" s="349">
        <f>AZ71</f>
        <v>82575</v>
      </c>
      <c r="D545" s="349">
        <f>'[1]Prior Year'!AZ59</f>
        <v>0</v>
      </c>
      <c r="E545" s="2">
        <f>AZ59</f>
        <v>0</v>
      </c>
      <c r="F545" s="350" t="str">
        <f t="shared" si="20"/>
        <v/>
      </c>
      <c r="G545" s="350" t="str">
        <f t="shared" si="20"/>
        <v/>
      </c>
      <c r="H545" s="351" t="str">
        <f t="shared" si="17"/>
        <v/>
      </c>
      <c r="I545" s="267"/>
      <c r="J545" s="2"/>
      <c r="K545" s="347"/>
      <c r="L545" s="347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">
      <c r="A546" s="2" t="s">
        <v>560</v>
      </c>
      <c r="B546" s="349">
        <f>'[1]Prior Year'!BA71</f>
        <v>115201</v>
      </c>
      <c r="C546" s="349">
        <f>BA71</f>
        <v>104349</v>
      </c>
      <c r="D546" s="349">
        <f>'[1]Prior Year'!BA59</f>
        <v>0</v>
      </c>
      <c r="E546" s="2">
        <f>BA59</f>
        <v>0</v>
      </c>
      <c r="F546" s="350" t="str">
        <f t="shared" si="20"/>
        <v/>
      </c>
      <c r="G546" s="350" t="str">
        <f t="shared" si="20"/>
        <v/>
      </c>
      <c r="H546" s="351" t="str">
        <f t="shared" si="17"/>
        <v/>
      </c>
      <c r="I546" s="267"/>
      <c r="J546" s="2"/>
      <c r="K546" s="347"/>
      <c r="L546" s="347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">
      <c r="A547" s="2" t="s">
        <v>561</v>
      </c>
      <c r="B547" s="349">
        <f>'[1]Prior Year'!BB71</f>
        <v>0</v>
      </c>
      <c r="C547" s="349">
        <f>BB71</f>
        <v>0</v>
      </c>
      <c r="D547" s="343" t="s">
        <v>529</v>
      </c>
      <c r="E547" s="343" t="s">
        <v>529</v>
      </c>
      <c r="F547" s="350"/>
      <c r="G547" s="350"/>
      <c r="H547" s="351"/>
      <c r="I547" s="267"/>
      <c r="J547" s="2"/>
      <c r="K547" s="347"/>
      <c r="L547" s="347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">
      <c r="A548" s="2" t="s">
        <v>562</v>
      </c>
      <c r="B548" s="349">
        <f>'[1]Prior Year'!BC71</f>
        <v>0</v>
      </c>
      <c r="C548" s="349">
        <f>BC71</f>
        <v>0</v>
      </c>
      <c r="D548" s="343" t="s">
        <v>529</v>
      </c>
      <c r="E548" s="343" t="s">
        <v>529</v>
      </c>
      <c r="F548" s="350"/>
      <c r="G548" s="350"/>
      <c r="H548" s="351"/>
      <c r="I548" s="267"/>
      <c r="J548" s="2"/>
      <c r="K548" s="347"/>
      <c r="L548" s="347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">
      <c r="A549" s="2" t="s">
        <v>563</v>
      </c>
      <c r="B549" s="349">
        <f>'[1]Prior Year'!BD71</f>
        <v>171114</v>
      </c>
      <c r="C549" s="349">
        <f>BD71</f>
        <v>191309</v>
      </c>
      <c r="D549" s="343" t="s">
        <v>529</v>
      </c>
      <c r="E549" s="343" t="s">
        <v>529</v>
      </c>
      <c r="F549" s="350"/>
      <c r="G549" s="350"/>
      <c r="H549" s="351"/>
      <c r="I549" s="267"/>
      <c r="J549" s="2"/>
      <c r="K549" s="347"/>
      <c r="L549" s="347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">
      <c r="A550" s="2" t="s">
        <v>564</v>
      </c>
      <c r="B550" s="349">
        <f>'[1]Prior Year'!BE71</f>
        <v>685162</v>
      </c>
      <c r="C550" s="349">
        <f>BE71</f>
        <v>709396</v>
      </c>
      <c r="D550" s="349">
        <f>'[1]Prior Year'!BE59</f>
        <v>92088</v>
      </c>
      <c r="E550" s="2">
        <f>BE59</f>
        <v>91548</v>
      </c>
      <c r="F550" s="350">
        <f t="shared" si="20"/>
        <v>7.4402962383806797</v>
      </c>
      <c r="G550" s="350">
        <f t="shared" si="20"/>
        <v>7.7488967536155897</v>
      </c>
      <c r="H550" s="351" t="str">
        <f t="shared" si="17"/>
        <v/>
      </c>
      <c r="I550" s="267"/>
      <c r="J550" s="2"/>
      <c r="K550" s="347"/>
      <c r="L550" s="347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">
      <c r="A551" s="2" t="s">
        <v>565</v>
      </c>
      <c r="B551" s="349">
        <f>'[1]Prior Year'!BF71</f>
        <v>518672</v>
      </c>
      <c r="C551" s="349">
        <f>BF71</f>
        <v>610319</v>
      </c>
      <c r="D551" s="343" t="s">
        <v>529</v>
      </c>
      <c r="E551" s="343" t="s">
        <v>529</v>
      </c>
      <c r="F551" s="350"/>
      <c r="G551" s="350"/>
      <c r="H551" s="351"/>
      <c r="I551" s="267"/>
      <c r="J551" s="335"/>
      <c r="K551" s="2"/>
      <c r="L551" s="2"/>
      <c r="M551" s="351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">
      <c r="A552" s="2" t="s">
        <v>566</v>
      </c>
      <c r="B552" s="349">
        <f>'[1]Prior Year'!BG71</f>
        <v>0</v>
      </c>
      <c r="C552" s="349">
        <f>BG71</f>
        <v>0</v>
      </c>
      <c r="D552" s="343" t="s">
        <v>529</v>
      </c>
      <c r="E552" s="343" t="s">
        <v>529</v>
      </c>
      <c r="F552" s="350"/>
      <c r="G552" s="350"/>
      <c r="H552" s="351"/>
      <c r="I552" s="2"/>
      <c r="J552" s="335"/>
      <c r="K552" s="2"/>
      <c r="L552" s="2"/>
      <c r="M552" s="351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">
      <c r="A553" s="2" t="s">
        <v>567</v>
      </c>
      <c r="B553" s="349">
        <f>'[1]Prior Year'!BH71</f>
        <v>1468216</v>
      </c>
      <c r="C553" s="349">
        <f>BH71</f>
        <v>2136141</v>
      </c>
      <c r="D553" s="343" t="s">
        <v>529</v>
      </c>
      <c r="E553" s="343" t="s">
        <v>529</v>
      </c>
      <c r="F553" s="350"/>
      <c r="G553" s="350"/>
      <c r="H553" s="351"/>
      <c r="I553" s="2"/>
      <c r="J553" s="335"/>
      <c r="K553" s="2"/>
      <c r="L553" s="2"/>
      <c r="M553" s="351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">
      <c r="A554" s="2" t="s">
        <v>568</v>
      </c>
      <c r="B554" s="349">
        <f>'[1]Prior Year'!BI71</f>
        <v>0</v>
      </c>
      <c r="C554" s="349">
        <f>BI71</f>
        <v>0</v>
      </c>
      <c r="D554" s="343" t="s">
        <v>529</v>
      </c>
      <c r="E554" s="343" t="s">
        <v>529</v>
      </c>
      <c r="F554" s="350"/>
      <c r="G554" s="350"/>
      <c r="H554" s="351"/>
      <c r="I554" s="2"/>
      <c r="J554" s="335"/>
      <c r="K554" s="2"/>
      <c r="L554" s="2"/>
      <c r="M554" s="351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">
      <c r="A555" s="2" t="s">
        <v>569</v>
      </c>
      <c r="B555" s="349">
        <f>'[1]Prior Year'!BJ71</f>
        <v>332760</v>
      </c>
      <c r="C555" s="349">
        <f>BJ71</f>
        <v>446534</v>
      </c>
      <c r="D555" s="343" t="s">
        <v>529</v>
      </c>
      <c r="E555" s="343" t="s">
        <v>529</v>
      </c>
      <c r="F555" s="350"/>
      <c r="G555" s="350"/>
      <c r="H555" s="351"/>
      <c r="I555" s="2"/>
      <c r="J555" s="335"/>
      <c r="K555" s="2"/>
      <c r="L555" s="2"/>
      <c r="M555" s="351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">
      <c r="A556" s="2" t="s">
        <v>570</v>
      </c>
      <c r="B556" s="349">
        <f>'[1]Prior Year'!BK71</f>
        <v>930792</v>
      </c>
      <c r="C556" s="349">
        <f>BK71</f>
        <v>1126632</v>
      </c>
      <c r="D556" s="343" t="s">
        <v>529</v>
      </c>
      <c r="E556" s="343" t="s">
        <v>529</v>
      </c>
      <c r="F556" s="350"/>
      <c r="G556" s="350"/>
      <c r="H556" s="351"/>
      <c r="I556" s="2"/>
      <c r="J556" s="335"/>
      <c r="K556" s="2"/>
      <c r="L556" s="2"/>
      <c r="M556" s="351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">
      <c r="A557" s="2" t="s">
        <v>571</v>
      </c>
      <c r="B557" s="349">
        <f>'[1]Prior Year'!BL71</f>
        <v>989839</v>
      </c>
      <c r="C557" s="349">
        <f>BL71</f>
        <v>857802</v>
      </c>
      <c r="D557" s="343" t="s">
        <v>529</v>
      </c>
      <c r="E557" s="343" t="s">
        <v>529</v>
      </c>
      <c r="F557" s="350"/>
      <c r="G557" s="350"/>
      <c r="H557" s="351"/>
      <c r="I557" s="2"/>
      <c r="J557" s="335"/>
      <c r="K557" s="2"/>
      <c r="L557" s="2"/>
      <c r="M557" s="351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">
      <c r="A558" s="2" t="s">
        <v>572</v>
      </c>
      <c r="B558" s="349">
        <f>'[1]Prior Year'!BM71</f>
        <v>0</v>
      </c>
      <c r="C558" s="349">
        <f>BM71</f>
        <v>0</v>
      </c>
      <c r="D558" s="343" t="s">
        <v>529</v>
      </c>
      <c r="E558" s="343" t="s">
        <v>529</v>
      </c>
      <c r="F558" s="350"/>
      <c r="G558" s="350"/>
      <c r="H558" s="351"/>
      <c r="I558" s="2"/>
      <c r="J558" s="335"/>
      <c r="K558" s="2"/>
      <c r="L558" s="2"/>
      <c r="M558" s="351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">
      <c r="A559" s="2" t="s">
        <v>573</v>
      </c>
      <c r="B559" s="349">
        <f>'[1]Prior Year'!BN71</f>
        <v>2908214</v>
      </c>
      <c r="C559" s="349">
        <f>BN71</f>
        <v>4254529</v>
      </c>
      <c r="D559" s="343" t="s">
        <v>529</v>
      </c>
      <c r="E559" s="343" t="s">
        <v>529</v>
      </c>
      <c r="F559" s="350"/>
      <c r="G559" s="350"/>
      <c r="H559" s="351"/>
      <c r="I559" s="2"/>
      <c r="J559" s="335"/>
      <c r="K559" s="2"/>
      <c r="L559" s="2"/>
      <c r="M559" s="351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">
      <c r="A560" s="2" t="s">
        <v>574</v>
      </c>
      <c r="B560" s="349">
        <f>'[1]Prior Year'!BO71</f>
        <v>0</v>
      </c>
      <c r="C560" s="349">
        <f>BO71</f>
        <v>0</v>
      </c>
      <c r="D560" s="343" t="s">
        <v>529</v>
      </c>
      <c r="E560" s="343" t="s">
        <v>529</v>
      </c>
      <c r="F560" s="350"/>
      <c r="G560" s="350"/>
      <c r="H560" s="351"/>
      <c r="I560" s="2"/>
      <c r="J560" s="335"/>
      <c r="K560" s="2"/>
      <c r="L560" s="2"/>
      <c r="M560" s="351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">
      <c r="A561" s="2" t="s">
        <v>575</v>
      </c>
      <c r="B561" s="349">
        <f>'[1]Prior Year'!BP71</f>
        <v>0</v>
      </c>
      <c r="C561" s="349">
        <f>BP71</f>
        <v>0</v>
      </c>
      <c r="D561" s="343" t="s">
        <v>529</v>
      </c>
      <c r="E561" s="343" t="s">
        <v>529</v>
      </c>
      <c r="F561" s="350"/>
      <c r="G561" s="350"/>
      <c r="H561" s="351"/>
      <c r="I561" s="2"/>
      <c r="J561" s="335"/>
      <c r="K561" s="2"/>
      <c r="L561" s="2"/>
      <c r="M561" s="351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">
      <c r="A562" s="2" t="s">
        <v>576</v>
      </c>
      <c r="B562" s="349">
        <f>'[1]Prior Year'!BQ71</f>
        <v>0</v>
      </c>
      <c r="C562" s="349">
        <f>BQ71</f>
        <v>0</v>
      </c>
      <c r="D562" s="343" t="s">
        <v>529</v>
      </c>
      <c r="E562" s="343" t="s">
        <v>529</v>
      </c>
      <c r="F562" s="350"/>
      <c r="G562" s="350"/>
      <c r="H562" s="351"/>
      <c r="I562" s="2"/>
      <c r="J562" s="335"/>
      <c r="K562" s="2"/>
      <c r="L562" s="2"/>
      <c r="M562" s="351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">
      <c r="A563" s="2" t="s">
        <v>577</v>
      </c>
      <c r="B563" s="349">
        <f>'[1]Prior Year'!BR71</f>
        <v>360256</v>
      </c>
      <c r="C563" s="349">
        <f>BR71</f>
        <v>411758</v>
      </c>
      <c r="D563" s="343" t="s">
        <v>529</v>
      </c>
      <c r="E563" s="343" t="s">
        <v>529</v>
      </c>
      <c r="F563" s="350"/>
      <c r="G563" s="350"/>
      <c r="H563" s="351"/>
      <c r="I563" s="2"/>
      <c r="J563" s="335"/>
      <c r="K563" s="2"/>
      <c r="L563" s="2"/>
      <c r="M563" s="351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">
      <c r="A564" s="2" t="s">
        <v>1248</v>
      </c>
      <c r="B564" s="349">
        <f>'[1]Prior Year'!BS71</f>
        <v>0</v>
      </c>
      <c r="C564" s="349">
        <f>BS71</f>
        <v>0</v>
      </c>
      <c r="D564" s="343" t="s">
        <v>529</v>
      </c>
      <c r="E564" s="343" t="s">
        <v>529</v>
      </c>
      <c r="F564" s="350"/>
      <c r="G564" s="350"/>
      <c r="H564" s="351"/>
      <c r="I564" s="2"/>
      <c r="J564" s="335"/>
      <c r="K564" s="2"/>
      <c r="L564" s="2"/>
      <c r="M564" s="351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">
      <c r="A565" s="2" t="s">
        <v>578</v>
      </c>
      <c r="B565" s="349">
        <f>'[1]Prior Year'!BT71</f>
        <v>0</v>
      </c>
      <c r="C565" s="349">
        <f>BT71</f>
        <v>0</v>
      </c>
      <c r="D565" s="343" t="s">
        <v>529</v>
      </c>
      <c r="E565" s="343" t="s">
        <v>529</v>
      </c>
      <c r="F565" s="350"/>
      <c r="G565" s="350"/>
      <c r="H565" s="351"/>
      <c r="I565" s="2"/>
      <c r="J565" s="335"/>
      <c r="K565" s="2"/>
      <c r="L565" s="2"/>
      <c r="M565" s="351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">
      <c r="A566" s="2" t="s">
        <v>579</v>
      </c>
      <c r="B566" s="349">
        <f>'[1]Prior Year'!BU71</f>
        <v>0</v>
      </c>
      <c r="C566" s="349">
        <f>BU71</f>
        <v>0</v>
      </c>
      <c r="D566" s="343" t="s">
        <v>529</v>
      </c>
      <c r="E566" s="343" t="s">
        <v>529</v>
      </c>
      <c r="F566" s="350"/>
      <c r="G566" s="350"/>
      <c r="H566" s="351"/>
      <c r="I566" s="2"/>
      <c r="J566" s="335"/>
      <c r="K566" s="2"/>
      <c r="L566" s="2"/>
      <c r="M566" s="351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">
      <c r="A567" s="2" t="s">
        <v>580</v>
      </c>
      <c r="B567" s="349">
        <f>'[1]Prior Year'!BV71</f>
        <v>633021</v>
      </c>
      <c r="C567" s="349">
        <f>BV71</f>
        <v>685750</v>
      </c>
      <c r="D567" s="343" t="s">
        <v>529</v>
      </c>
      <c r="E567" s="343" t="s">
        <v>529</v>
      </c>
      <c r="F567" s="350"/>
      <c r="G567" s="350"/>
      <c r="H567" s="351"/>
      <c r="I567" s="2"/>
      <c r="J567" s="335"/>
      <c r="K567" s="2"/>
      <c r="L567" s="2"/>
      <c r="M567" s="351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">
      <c r="A568" s="2" t="s">
        <v>581</v>
      </c>
      <c r="B568" s="349">
        <f>'[1]Prior Year'!BW71</f>
        <v>0</v>
      </c>
      <c r="C568" s="349">
        <f>BW71</f>
        <v>0</v>
      </c>
      <c r="D568" s="343" t="s">
        <v>529</v>
      </c>
      <c r="E568" s="343" t="s">
        <v>529</v>
      </c>
      <c r="F568" s="350"/>
      <c r="G568" s="350"/>
      <c r="H568" s="351"/>
      <c r="I568" s="2"/>
      <c r="J568" s="335"/>
      <c r="K568" s="2"/>
      <c r="L568" s="2"/>
      <c r="M568" s="351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">
      <c r="A569" s="2" t="s">
        <v>582</v>
      </c>
      <c r="B569" s="349">
        <f>'[1]Prior Year'!BX71</f>
        <v>182361</v>
      </c>
      <c r="C569" s="349">
        <f>BX71</f>
        <v>138094</v>
      </c>
      <c r="D569" s="343" t="s">
        <v>529</v>
      </c>
      <c r="E569" s="343" t="s">
        <v>529</v>
      </c>
      <c r="F569" s="350"/>
      <c r="G569" s="350"/>
      <c r="H569" s="351"/>
      <c r="I569" s="2"/>
      <c r="J569" s="335"/>
      <c r="K569" s="2"/>
      <c r="L569" s="2"/>
      <c r="M569" s="351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">
      <c r="A570" s="2" t="s">
        <v>583</v>
      </c>
      <c r="B570" s="349">
        <f>'[1]Prior Year'!BY71</f>
        <v>103</v>
      </c>
      <c r="C570" s="349">
        <f>BY71</f>
        <v>43</v>
      </c>
      <c r="D570" s="343" t="s">
        <v>529</v>
      </c>
      <c r="E570" s="343" t="s">
        <v>529</v>
      </c>
      <c r="F570" s="350"/>
      <c r="G570" s="350"/>
      <c r="H570" s="351"/>
      <c r="I570" s="2"/>
      <c r="J570" s="335"/>
      <c r="K570" s="2"/>
      <c r="L570" s="2"/>
      <c r="M570" s="351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">
      <c r="A571" s="2" t="s">
        <v>584</v>
      </c>
      <c r="B571" s="349">
        <f>'[1]Prior Year'!BZ71</f>
        <v>0</v>
      </c>
      <c r="C571" s="349">
        <f>BZ71</f>
        <v>0</v>
      </c>
      <c r="D571" s="343" t="s">
        <v>529</v>
      </c>
      <c r="E571" s="343" t="s">
        <v>529</v>
      </c>
      <c r="F571" s="350"/>
      <c r="G571" s="350"/>
      <c r="H571" s="351"/>
      <c r="I571" s="2"/>
      <c r="J571" s="335"/>
      <c r="K571" s="2"/>
      <c r="L571" s="2"/>
      <c r="M571" s="351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">
      <c r="A572" s="2" t="s">
        <v>585</v>
      </c>
      <c r="B572" s="349">
        <f>'[1]Prior Year'!CA71</f>
        <v>0</v>
      </c>
      <c r="C572" s="349">
        <f>CA71</f>
        <v>0</v>
      </c>
      <c r="D572" s="343" t="s">
        <v>529</v>
      </c>
      <c r="E572" s="343" t="s">
        <v>529</v>
      </c>
      <c r="F572" s="350"/>
      <c r="G572" s="350"/>
      <c r="H572" s="351"/>
      <c r="I572" s="2"/>
      <c r="J572" s="335"/>
      <c r="K572" s="2"/>
      <c r="L572" s="2"/>
      <c r="M572" s="351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">
      <c r="A573" s="2" t="s">
        <v>586</v>
      </c>
      <c r="B573" s="349">
        <f>'[1]Prior Year'!CB71</f>
        <v>0</v>
      </c>
      <c r="C573" s="349">
        <f>CB71</f>
        <v>0</v>
      </c>
      <c r="D573" s="343" t="s">
        <v>529</v>
      </c>
      <c r="E573" s="343" t="s">
        <v>529</v>
      </c>
      <c r="F573" s="350"/>
      <c r="G573" s="350"/>
      <c r="H573" s="351"/>
      <c r="I573" s="2"/>
      <c r="J573" s="335"/>
      <c r="K573" s="2"/>
      <c r="L573" s="2"/>
      <c r="M573" s="351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">
      <c r="A574" s="2" t="s">
        <v>587</v>
      </c>
      <c r="B574" s="349">
        <f>'[1]Prior Year'!CC71</f>
        <v>0</v>
      </c>
      <c r="C574" s="349">
        <f>CC71</f>
        <v>0</v>
      </c>
      <c r="D574" s="343" t="s">
        <v>529</v>
      </c>
      <c r="E574" s="343" t="s">
        <v>529</v>
      </c>
      <c r="F574" s="350"/>
      <c r="G574" s="350"/>
      <c r="H574" s="351"/>
      <c r="I574" s="2"/>
      <c r="J574" s="335"/>
      <c r="K574" s="2"/>
      <c r="L574" s="2"/>
      <c r="M574" s="351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">
      <c r="A575" s="2" t="s">
        <v>588</v>
      </c>
      <c r="B575" s="349">
        <f>'[1]Prior Year'!CD71</f>
        <v>1916681</v>
      </c>
      <c r="C575" s="349">
        <f>CD71</f>
        <v>1798373</v>
      </c>
      <c r="D575" s="343" t="s">
        <v>529</v>
      </c>
      <c r="E575" s="343" t="s">
        <v>529</v>
      </c>
      <c r="F575" s="350"/>
      <c r="G575" s="350"/>
      <c r="H575" s="351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51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51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51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">
      <c r="A612" s="352"/>
      <c r="B612" s="2"/>
      <c r="C612" s="343" t="s">
        <v>589</v>
      </c>
      <c r="D612" s="2">
        <f>CE76-(BE76+CD76)</f>
        <v>85519</v>
      </c>
      <c r="E612" s="2">
        <f>SUM(C624:D647)+SUM(C668:D713)</f>
        <v>29580596.729019281</v>
      </c>
      <c r="F612" s="2">
        <f>CE64-(AX64+BD64+BE64+BG64+BJ64+BN64+BP64+BQ64+CB64+CC64+CD64)</f>
        <v>2483317</v>
      </c>
      <c r="G612" s="2">
        <f>CE77-(AX77+AY77+BD77+BE77+BG77+BJ77+BN77+BP77+BQ77+CB77+CC77+CD77)</f>
        <v>18264</v>
      </c>
      <c r="H612" s="342">
        <f>CE60-(AX60+AY60+AZ60+BD60+BE60+BG60+BJ60+BN60+BO60+BP60+BQ60+BR60+CB60+CC60+CD60)</f>
        <v>175.69</v>
      </c>
      <c r="I612" s="2">
        <f>CE78-(AX78+AY78+AZ78+BD78+BE78+BF78+BG78+BJ78+BN78+BO78+BP78+BQ78+BR78+CB78+CC78+CD78)</f>
        <v>8345.64</v>
      </c>
      <c r="J612" s="2">
        <f>CE79-(AX79+AY79+AZ79+BA79+BD79+BE79+BF79+BG79+BJ79+BN79+BO79+BP79+BQ79+BR79+CB79+CC79+CD79)</f>
        <v>115173</v>
      </c>
      <c r="K612" s="2">
        <f>CE75-(AW75+AX75+AY75+AZ75+BA75+BB75+BC75+BD75+BE75+BF75+BG75+BH75+BI75+BJ75+BK75+BL75+BM75+BN75+BO75+BP75+BQ75+BR75+BS75+BT75+BU75+BV75+BW75+BX75+CB75+CC75+CD75)</f>
        <v>46643018</v>
      </c>
      <c r="L612" s="342">
        <f>CE80-(AW80+AX80+AY80+AZ80+BA80+BB80+BC80+BD80+BE80+BF80+BG80+BH80+BI80+BJ80+BK80+BL80+BM80+BN80+BO80+BP80+BQ80+BR80+BS80+BT80+BU80+BV80+BW80+BX80+BY80+BZ80+CA80+CB80+CC80+CD80)</f>
        <v>57.86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">
      <c r="A613" s="352"/>
      <c r="B613" s="2"/>
      <c r="C613" s="343" t="s">
        <v>590</v>
      </c>
      <c r="D613" s="343" t="s">
        <v>591</v>
      </c>
      <c r="E613" s="346" t="s">
        <v>592</v>
      </c>
      <c r="F613" s="343" t="s">
        <v>593</v>
      </c>
      <c r="G613" s="343" t="s">
        <v>594</v>
      </c>
      <c r="H613" s="343" t="s">
        <v>595</v>
      </c>
      <c r="I613" s="343" t="s">
        <v>596</v>
      </c>
      <c r="J613" s="343" t="s">
        <v>597</v>
      </c>
      <c r="K613" s="343" t="s">
        <v>598</v>
      </c>
      <c r="L613" s="346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">
      <c r="A614" s="352">
        <v>8430</v>
      </c>
      <c r="B614" s="346" t="s">
        <v>140</v>
      </c>
      <c r="C614" s="2">
        <f>BE71</f>
        <v>709396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35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">
      <c r="A615" s="352"/>
      <c r="B615" s="346" t="s">
        <v>601</v>
      </c>
      <c r="C615" s="353">
        <f>CD69-CD70</f>
        <v>1798373</v>
      </c>
      <c r="D615" s="354">
        <f>SUM(C614:C615)</f>
        <v>2507769</v>
      </c>
      <c r="E615" s="2"/>
      <c r="F615" s="2"/>
      <c r="G615" s="2"/>
      <c r="H615" s="2"/>
      <c r="I615" s="2"/>
      <c r="J615" s="2"/>
      <c r="K615" s="2"/>
      <c r="L615" s="2"/>
      <c r="M615" s="2"/>
      <c r="N615" s="335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">
      <c r="A616" s="352">
        <v>8310</v>
      </c>
      <c r="B616" s="355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35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">
      <c r="A617" s="352">
        <v>8510</v>
      </c>
      <c r="B617" s="355" t="s">
        <v>145</v>
      </c>
      <c r="C617" s="2">
        <f>BJ71</f>
        <v>446534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35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">
      <c r="A618" s="352">
        <v>8470</v>
      </c>
      <c r="B618" s="355" t="s">
        <v>606</v>
      </c>
      <c r="C618" s="2">
        <f>BG71</f>
        <v>0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35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">
      <c r="A619" s="352">
        <v>8610</v>
      </c>
      <c r="B619" s="355" t="s">
        <v>608</v>
      </c>
      <c r="C619" s="2">
        <f>BN71</f>
        <v>4254529</v>
      </c>
      <c r="D619" s="2">
        <f>(D615/D612)*BN76</f>
        <v>484786.27098071773</v>
      </c>
      <c r="E619" s="2"/>
      <c r="F619" s="2"/>
      <c r="G619" s="2"/>
      <c r="H619" s="2"/>
      <c r="I619" s="2"/>
      <c r="J619" s="2"/>
      <c r="K619" s="2"/>
      <c r="L619" s="2"/>
      <c r="M619" s="2"/>
      <c r="N619" s="335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">
      <c r="A620" s="352">
        <v>8790</v>
      </c>
      <c r="B620" s="355" t="s">
        <v>610</v>
      </c>
      <c r="C620" s="2">
        <f>CC71</f>
        <v>0</v>
      </c>
      <c r="D620" s="2">
        <f>(D615/D612)*CC76</f>
        <v>0</v>
      </c>
      <c r="E620" s="2"/>
      <c r="F620" s="2"/>
      <c r="G620" s="2"/>
      <c r="H620" s="2"/>
      <c r="I620" s="2"/>
      <c r="J620" s="2"/>
      <c r="K620" s="2"/>
      <c r="L620" s="2"/>
      <c r="M620" s="2"/>
      <c r="N620" s="335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">
      <c r="A621" s="352">
        <v>8630</v>
      </c>
      <c r="B621" s="355" t="s">
        <v>612</v>
      </c>
      <c r="C621" s="2">
        <f>BP71</f>
        <v>0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35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">
      <c r="A622" s="352">
        <v>8770</v>
      </c>
      <c r="B622" s="346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35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">
      <c r="A623" s="352">
        <v>8640</v>
      </c>
      <c r="B623" s="355" t="s">
        <v>616</v>
      </c>
      <c r="C623" s="2">
        <f>BQ71</f>
        <v>0</v>
      </c>
      <c r="D623" s="2">
        <f>(D615/D612)*BQ76</f>
        <v>0</v>
      </c>
      <c r="E623" s="2">
        <f>SUM(C616:D623)</f>
        <v>5185849.2709807176</v>
      </c>
      <c r="F623" s="2"/>
      <c r="G623" s="2"/>
      <c r="H623" s="2"/>
      <c r="I623" s="2"/>
      <c r="J623" s="2"/>
      <c r="K623" s="2"/>
      <c r="L623" s="2"/>
      <c r="M623" s="2"/>
      <c r="N623" s="335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">
      <c r="A624" s="352">
        <v>8420</v>
      </c>
      <c r="B624" s="355" t="s">
        <v>139</v>
      </c>
      <c r="C624" s="2">
        <f>BD71</f>
        <v>191309</v>
      </c>
      <c r="D624" s="2">
        <f>(D615/D612)*BD76</f>
        <v>36977.709152352109</v>
      </c>
      <c r="E624" s="2">
        <f>(E623/E612)*SUM(C624:D624)</f>
        <v>40021.520697414351</v>
      </c>
      <c r="F624" s="2">
        <f>SUM(C624:E624)</f>
        <v>268308.22984976647</v>
      </c>
      <c r="G624" s="2"/>
      <c r="H624" s="2"/>
      <c r="I624" s="2"/>
      <c r="J624" s="2"/>
      <c r="K624" s="2"/>
      <c r="L624" s="2"/>
      <c r="M624" s="2"/>
      <c r="N624" s="335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">
      <c r="A625" s="352">
        <v>8320</v>
      </c>
      <c r="B625" s="355" t="s">
        <v>135</v>
      </c>
      <c r="C625" s="2">
        <f>AY71</f>
        <v>685242</v>
      </c>
      <c r="D625" s="2">
        <f>(D615/D612)*AY76</f>
        <v>69498.15280814789</v>
      </c>
      <c r="E625" s="2">
        <f>(E623/E612)*SUM(C625:D625)</f>
        <v>132315.40617908872</v>
      </c>
      <c r="F625" s="2">
        <f>(F624/F612)*AY64</f>
        <v>19229.507200329939</v>
      </c>
      <c r="G625" s="2">
        <f>SUM(C625:F625)</f>
        <v>906285.06618756661</v>
      </c>
      <c r="H625" s="2"/>
      <c r="I625" s="2"/>
      <c r="J625" s="2"/>
      <c r="K625" s="2"/>
      <c r="L625" s="2"/>
      <c r="M625" s="2"/>
      <c r="N625" s="335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">
      <c r="A626" s="352">
        <v>8650</v>
      </c>
      <c r="B626" s="355" t="s">
        <v>152</v>
      </c>
      <c r="C626" s="2">
        <f>BR71</f>
        <v>411758</v>
      </c>
      <c r="D626" s="2">
        <f>(D615/D612)*BR76</f>
        <v>11729.646043569264</v>
      </c>
      <c r="E626" s="2">
        <f>(E623/E612)*SUM(C626:D626)</f>
        <v>74242.690930907222</v>
      </c>
      <c r="F626" s="2">
        <f>(F624/F612)*BR64</f>
        <v>583.76331570970933</v>
      </c>
      <c r="G626" s="2">
        <f>(G625/G612)*BR77</f>
        <v>0</v>
      </c>
      <c r="H626" s="2"/>
      <c r="I626" s="2"/>
      <c r="J626" s="2"/>
      <c r="K626" s="2"/>
      <c r="L626" s="2"/>
      <c r="M626" s="2"/>
      <c r="N626" s="335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">
      <c r="A627" s="352">
        <v>8620</v>
      </c>
      <c r="B627" s="346" t="s">
        <v>621</v>
      </c>
      <c r="C627" s="2">
        <f>BO71</f>
        <v>0</v>
      </c>
      <c r="D627" s="2">
        <f>(D615/D612)*BO76</f>
        <v>0</v>
      </c>
      <c r="E627" s="2">
        <f>(E623/E612)*SUM(C627:D627)</f>
        <v>0</v>
      </c>
      <c r="F627" s="2">
        <f>(F624/F612)*BO64</f>
        <v>0</v>
      </c>
      <c r="G627" s="2">
        <f>(G625/G612)*BO77</f>
        <v>0</v>
      </c>
      <c r="H627" s="2"/>
      <c r="I627" s="2"/>
      <c r="J627" s="2"/>
      <c r="K627" s="2"/>
      <c r="L627" s="2"/>
      <c r="M627" s="2"/>
      <c r="N627" s="335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">
      <c r="A628" s="352">
        <v>8330</v>
      </c>
      <c r="B628" s="355" t="s">
        <v>136</v>
      </c>
      <c r="C628" s="2">
        <f>AZ71</f>
        <v>82575</v>
      </c>
      <c r="D628" s="2">
        <f>(D615/D612)*AZ76</f>
        <v>29030.87395783393</v>
      </c>
      <c r="E628" s="2">
        <f>(E623/E612)*SUM(C628:D628)</f>
        <v>19565.908200006335</v>
      </c>
      <c r="F628" s="2">
        <f>(F624/F612)*AZ64</f>
        <v>2077.2595794623121</v>
      </c>
      <c r="G628" s="2">
        <f>(G625/G612)*AZ77</f>
        <v>0</v>
      </c>
      <c r="H628" s="2">
        <f>SUM(C626:G628)</f>
        <v>631563.14202748891</v>
      </c>
      <c r="I628" s="2"/>
      <c r="J628" s="2"/>
      <c r="K628" s="2"/>
      <c r="L628" s="2"/>
      <c r="M628" s="2"/>
      <c r="N628" s="335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">
      <c r="A629" s="352">
        <v>8460</v>
      </c>
      <c r="B629" s="355" t="s">
        <v>141</v>
      </c>
      <c r="C629" s="2">
        <f>BF71</f>
        <v>610319</v>
      </c>
      <c r="D629" s="2">
        <f>(D615/D612)*BF76</f>
        <v>0</v>
      </c>
      <c r="E629" s="2">
        <f>(E623/E612)*SUM(C629:D629)</f>
        <v>106996.56839953864</v>
      </c>
      <c r="F629" s="2">
        <f>(F624/F612)*BF64</f>
        <v>12088.319646779459</v>
      </c>
      <c r="G629" s="2">
        <f>(G625/G612)*BF77</f>
        <v>0</v>
      </c>
      <c r="H629" s="2">
        <f>(H628/H612)*BF60</f>
        <v>33143.674480581984</v>
      </c>
      <c r="I629" s="2">
        <f>SUM(C629:H629)</f>
        <v>762547.56252690009</v>
      </c>
      <c r="J629" s="2"/>
      <c r="K629" s="2"/>
      <c r="L629" s="2"/>
      <c r="M629" s="2"/>
      <c r="N629" s="335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">
      <c r="A630" s="352">
        <v>8350</v>
      </c>
      <c r="B630" s="355" t="s">
        <v>625</v>
      </c>
      <c r="C630" s="2">
        <f>BA71</f>
        <v>104349</v>
      </c>
      <c r="D630" s="2">
        <f>(D615/D612)*BA76</f>
        <v>82107.522304984857</v>
      </c>
      <c r="E630" s="2">
        <f>(E623/E612)*SUM(C630:D630)</f>
        <v>32688.164783245178</v>
      </c>
      <c r="F630" s="2">
        <f>(F624/F612)*BA64</f>
        <v>820.05618475600477</v>
      </c>
      <c r="G630" s="2">
        <f>(G625/G612)*BA77</f>
        <v>0</v>
      </c>
      <c r="H630" s="2">
        <f>(H628/H612)*BA60</f>
        <v>3702.6013790671841</v>
      </c>
      <c r="I630" s="2">
        <f>(I629/I612)*BA78</f>
        <v>4111.6847016778229</v>
      </c>
      <c r="J630" s="2">
        <f>SUM(C630:I630)</f>
        <v>227779.02935373105</v>
      </c>
      <c r="K630" s="2"/>
      <c r="L630" s="2"/>
      <c r="M630" s="2"/>
      <c r="N630" s="335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">
      <c r="A631" s="352">
        <v>8200</v>
      </c>
      <c r="B631" s="355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35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">
      <c r="A632" s="352">
        <v>8360</v>
      </c>
      <c r="B632" s="355" t="s">
        <v>629</v>
      </c>
      <c r="C632" s="2">
        <f>BB71</f>
        <v>0</v>
      </c>
      <c r="D632" s="2">
        <f>(D615/D612)*BB76</f>
        <v>0</v>
      </c>
      <c r="E632" s="2">
        <f>(E623/E612)*SUM(C632:D632)</f>
        <v>0</v>
      </c>
      <c r="F632" s="2">
        <f>(F624/F612)*BB64</f>
        <v>0</v>
      </c>
      <c r="G632" s="2">
        <f>(G625/G612)*BB77</f>
        <v>0</v>
      </c>
      <c r="H632" s="2">
        <f>(H628/H612)*BB60</f>
        <v>0</v>
      </c>
      <c r="I632" s="2">
        <f>(I629/I612)*BB78</f>
        <v>0</v>
      </c>
      <c r="J632" s="2">
        <f>(J630/J612)*BB79</f>
        <v>0</v>
      </c>
      <c r="K632" s="2"/>
      <c r="L632" s="2"/>
      <c r="M632" s="2"/>
      <c r="N632" s="335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">
      <c r="A633" s="352">
        <v>8370</v>
      </c>
      <c r="B633" s="355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35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">
      <c r="A634" s="352">
        <v>8490</v>
      </c>
      <c r="B634" s="355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35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">
      <c r="A635" s="352">
        <v>8530</v>
      </c>
      <c r="B635" s="355" t="s">
        <v>635</v>
      </c>
      <c r="C635" s="2">
        <f>BK71</f>
        <v>1126632</v>
      </c>
      <c r="D635" s="2">
        <f>(D615/D612)*BK76</f>
        <v>18562.164863948361</v>
      </c>
      <c r="E635" s="2">
        <f>(E623/E612)*SUM(C635:D635)</f>
        <v>200766.88713872249</v>
      </c>
      <c r="F635" s="2">
        <f>(F624/F612)*BK64</f>
        <v>2050.2485061831289</v>
      </c>
      <c r="G635" s="2">
        <f>(G625/G612)*BK77</f>
        <v>0</v>
      </c>
      <c r="H635" s="2">
        <f>(H628/H612)*BK60</f>
        <v>62153.376547642343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35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">
      <c r="A636" s="352">
        <v>8480</v>
      </c>
      <c r="B636" s="355" t="s">
        <v>637</v>
      </c>
      <c r="C636" s="2">
        <f>BH71</f>
        <v>2136141</v>
      </c>
      <c r="D636" s="2">
        <f>(D615/D612)*BH76</f>
        <v>0</v>
      </c>
      <c r="E636" s="2">
        <f>(E623/E612)*SUM(C636:D636)</f>
        <v>374492.2845553864</v>
      </c>
      <c r="F636" s="2">
        <f>(F624/F612)*BH64</f>
        <v>8428.3192174501219</v>
      </c>
      <c r="G636" s="2">
        <f>(G625/G612)*BH77</f>
        <v>0</v>
      </c>
      <c r="H636" s="2">
        <f>(H628/H612)*BH60</f>
        <v>20454.176550380853</v>
      </c>
      <c r="I636" s="2">
        <f>(I629/I612)*BH78</f>
        <v>0</v>
      </c>
      <c r="J636" s="2">
        <f>(J630/J612)*BH79</f>
        <v>0</v>
      </c>
      <c r="K636" s="2"/>
      <c r="L636" s="2"/>
      <c r="M636" s="2"/>
      <c r="N636" s="335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">
      <c r="A637" s="352">
        <v>8560</v>
      </c>
      <c r="B637" s="355" t="s">
        <v>147</v>
      </c>
      <c r="C637" s="2">
        <f>BL71</f>
        <v>857802</v>
      </c>
      <c r="D637" s="2">
        <f>(D615/D612)*BL76</f>
        <v>175886.04242332114</v>
      </c>
      <c r="E637" s="2">
        <f>(E623/E612)*SUM(C637:D637)</f>
        <v>181218.46662963482</v>
      </c>
      <c r="F637" s="2">
        <f>(F624/F612)*BL64</f>
        <v>1521.9119128423035</v>
      </c>
      <c r="G637" s="2">
        <f>(G625/G612)*BL77</f>
        <v>0</v>
      </c>
      <c r="H637" s="2">
        <f>(H628/H612)*BL60</f>
        <v>53525.95585855376</v>
      </c>
      <c r="I637" s="2">
        <f>(I629/I612)*BL78</f>
        <v>0</v>
      </c>
      <c r="J637" s="2">
        <f>(J630/J612)*BL79</f>
        <v>0</v>
      </c>
      <c r="K637" s="2"/>
      <c r="L637" s="2"/>
      <c r="M637" s="2"/>
      <c r="N637" s="335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">
      <c r="A638" s="352">
        <v>8590</v>
      </c>
      <c r="B638" s="355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35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">
      <c r="A639" s="352">
        <v>8660</v>
      </c>
      <c r="B639" s="355" t="s">
        <v>642</v>
      </c>
      <c r="C639" s="2">
        <f>BS71</f>
        <v>0</v>
      </c>
      <c r="D639" s="2">
        <f>(D615/D612)*BS76</f>
        <v>0</v>
      </c>
      <c r="E639" s="2">
        <f>(E623/E612)*SUM(C639:D639)</f>
        <v>0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0</v>
      </c>
      <c r="J639" s="2">
        <f>(J630/J612)*BS79</f>
        <v>0</v>
      </c>
      <c r="K639" s="2"/>
      <c r="L639" s="2"/>
      <c r="M639" s="2"/>
      <c r="N639" s="335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">
      <c r="A640" s="352">
        <v>8670</v>
      </c>
      <c r="B640" s="355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35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">
      <c r="A641" s="352">
        <v>8680</v>
      </c>
      <c r="B641" s="355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35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">
      <c r="A642" s="352">
        <v>8690</v>
      </c>
      <c r="B642" s="355" t="s">
        <v>648</v>
      </c>
      <c r="C642" s="2">
        <f>BV71</f>
        <v>685750</v>
      </c>
      <c r="D642" s="2">
        <f>(D615/D612)*BV76</f>
        <v>68149.243513137437</v>
      </c>
      <c r="E642" s="2">
        <f>(E623/E612)*SUM(C642:D642)</f>
        <v>132167.98424252539</v>
      </c>
      <c r="F642" s="2">
        <f>(F624/F612)*BV64</f>
        <v>1559.6193711400435</v>
      </c>
      <c r="G642" s="2">
        <f>(G625/G612)*BV77</f>
        <v>0</v>
      </c>
      <c r="H642" s="2">
        <f>(H628/H612)*BV60</f>
        <v>37673.070342353487</v>
      </c>
      <c r="I642" s="2">
        <f>(I629/I612)*BV78</f>
        <v>42761.520897449358</v>
      </c>
      <c r="J642" s="2">
        <f>(J630/J612)*BV79</f>
        <v>0</v>
      </c>
      <c r="K642" s="2"/>
      <c r="L642" s="2"/>
      <c r="M642" s="2"/>
      <c r="N642" s="335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">
      <c r="A643" s="352">
        <v>8700</v>
      </c>
      <c r="B643" s="355" t="s">
        <v>650</v>
      </c>
      <c r="C643" s="2">
        <f>BW71</f>
        <v>0</v>
      </c>
      <c r="D643" s="2">
        <f>(D615/D612)*BW76</f>
        <v>0</v>
      </c>
      <c r="E643" s="2">
        <f>(E623/E612)*SUM(C643:D643)</f>
        <v>0</v>
      </c>
      <c r="F643" s="2">
        <f>(F624/F612)*BW64</f>
        <v>0</v>
      </c>
      <c r="G643" s="2">
        <f>(G625/G612)*BW77</f>
        <v>0</v>
      </c>
      <c r="H643" s="2">
        <f>(H628/H612)*BW60</f>
        <v>0</v>
      </c>
      <c r="I643" s="2">
        <f>(I629/I612)*BW78</f>
        <v>0</v>
      </c>
      <c r="J643" s="2">
        <f>(J630/J612)*BW79</f>
        <v>0</v>
      </c>
      <c r="K643" s="2"/>
      <c r="L643" s="2"/>
      <c r="M643" s="2"/>
      <c r="N643" s="335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">
      <c r="A644" s="352">
        <v>8710</v>
      </c>
      <c r="B644" s="355" t="s">
        <v>652</v>
      </c>
      <c r="C644" s="2">
        <f>BX71</f>
        <v>138094</v>
      </c>
      <c r="D644" s="2">
        <f>(D615/D612)*BX76</f>
        <v>0</v>
      </c>
      <c r="E644" s="2">
        <f>(E623/E612)*SUM(C644:D644)</f>
        <v>24209.608608884679</v>
      </c>
      <c r="F644" s="2">
        <f>(F624/F612)*BX64</f>
        <v>106.63971730621564</v>
      </c>
      <c r="G644" s="2">
        <f>(G625/G612)*BX77</f>
        <v>0</v>
      </c>
      <c r="H644" s="2">
        <f>(H628/H612)*BX60</f>
        <v>4385.6055169533638</v>
      </c>
      <c r="I644" s="2">
        <f>(I629/I612)*BX78</f>
        <v>0</v>
      </c>
      <c r="J644" s="2">
        <f>(J630/J612)*BX79</f>
        <v>0</v>
      </c>
      <c r="K644" s="2">
        <f>SUM(C631:J644)</f>
        <v>6354492.1264138147</v>
      </c>
      <c r="L644" s="2"/>
      <c r="M644" s="2"/>
      <c r="N644" s="335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">
      <c r="A645" s="352">
        <v>8720</v>
      </c>
      <c r="B645" s="355" t="s">
        <v>654</v>
      </c>
      <c r="C645" s="2">
        <f>BY71</f>
        <v>43</v>
      </c>
      <c r="D645" s="2">
        <f>(D615/D612)*BY76</f>
        <v>0</v>
      </c>
      <c r="E645" s="2">
        <f>(E623/E612)*SUM(C645:D645)</f>
        <v>7.5384388183559112</v>
      </c>
      <c r="F645" s="2">
        <f>(F624/F612)*BY64</f>
        <v>4.6459046040195267</v>
      </c>
      <c r="G645" s="2">
        <f>(G625/G612)*BY77</f>
        <v>0</v>
      </c>
      <c r="H645" s="2">
        <f>(H628/H612)*BY60</f>
        <v>0</v>
      </c>
      <c r="I645" s="2">
        <f>(I629/I612)*BY78</f>
        <v>0</v>
      </c>
      <c r="J645" s="2">
        <f>(J630/J612)*BY79</f>
        <v>0</v>
      </c>
      <c r="K645" s="2">
        <v>0</v>
      </c>
      <c r="L645" s="2"/>
      <c r="M645" s="2"/>
      <c r="N645" s="335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">
      <c r="A646" s="352">
        <v>8730</v>
      </c>
      <c r="B646" s="355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35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">
      <c r="A647" s="352">
        <v>8740</v>
      </c>
      <c r="B647" s="355" t="s">
        <v>658</v>
      </c>
      <c r="C647" s="2">
        <f>CA71</f>
        <v>0</v>
      </c>
      <c r="D647" s="2">
        <f>(D615/D612)*CA76</f>
        <v>0</v>
      </c>
      <c r="E647" s="2">
        <f>(E623/E612)*SUM(C647:D647)</f>
        <v>0</v>
      </c>
      <c r="F647" s="2">
        <f>(F624/F612)*CA64</f>
        <v>0</v>
      </c>
      <c r="G647" s="2">
        <f>(G625/G612)*CA77</f>
        <v>0</v>
      </c>
      <c r="H647" s="2">
        <f>(H628/H612)*CA60</f>
        <v>0</v>
      </c>
      <c r="I647" s="2">
        <f>(I629/I612)*CA78</f>
        <v>0</v>
      </c>
      <c r="J647" s="2">
        <f>(J630/J612)*CA79</f>
        <v>0</v>
      </c>
      <c r="K647" s="2">
        <v>0</v>
      </c>
      <c r="L647" s="2">
        <f>SUM(C645:K647)</f>
        <v>55.184343422375441</v>
      </c>
      <c r="M647" s="2"/>
      <c r="N647" s="335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">
      <c r="A648" s="352"/>
      <c r="B648" s="352"/>
      <c r="C648" s="2">
        <f>SUM(C614:C647)</f>
        <v>14238846</v>
      </c>
      <c r="D648" s="2"/>
      <c r="E648" s="2"/>
      <c r="F648" s="2"/>
      <c r="G648" s="2"/>
      <c r="H648" s="2"/>
      <c r="I648" s="2"/>
      <c r="J648" s="2"/>
      <c r="K648" s="2"/>
      <c r="L648" s="35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">
      <c r="A666" s="2"/>
      <c r="B666" s="2"/>
      <c r="C666" s="343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43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">
      <c r="A667" s="2"/>
      <c r="B667" s="2"/>
      <c r="C667" s="343" t="s">
        <v>590</v>
      </c>
      <c r="D667" s="343" t="s">
        <v>591</v>
      </c>
      <c r="E667" s="346" t="s">
        <v>592</v>
      </c>
      <c r="F667" s="343" t="s">
        <v>593</v>
      </c>
      <c r="G667" s="343" t="s">
        <v>594</v>
      </c>
      <c r="H667" s="343" t="s">
        <v>595</v>
      </c>
      <c r="I667" s="343" t="s">
        <v>596</v>
      </c>
      <c r="J667" s="343" t="s">
        <v>597</v>
      </c>
      <c r="K667" s="343" t="s">
        <v>598</v>
      </c>
      <c r="L667" s="346" t="s">
        <v>599</v>
      </c>
      <c r="M667" s="343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">
      <c r="A668" s="352">
        <v>6010</v>
      </c>
      <c r="B668" s="346" t="s">
        <v>283</v>
      </c>
      <c r="C668" s="2">
        <f>C71</f>
        <v>0</v>
      </c>
      <c r="D668" s="2">
        <f>(D615/D612)*C76</f>
        <v>0</v>
      </c>
      <c r="E668" s="2">
        <f>(E623/E612)*SUM(C668:D668)</f>
        <v>0</v>
      </c>
      <c r="F668" s="2">
        <f>(F624/F612)*C64</f>
        <v>0</v>
      </c>
      <c r="G668" s="2">
        <f>(G625/G612)*C77</f>
        <v>0</v>
      </c>
      <c r="H668" s="2">
        <f>(H628/H612)*C60</f>
        <v>0</v>
      </c>
      <c r="I668" s="2">
        <f>(I629/I612)*C78</f>
        <v>0</v>
      </c>
      <c r="J668" s="2">
        <f>(J630/J612)*C79</f>
        <v>0</v>
      </c>
      <c r="K668" s="2">
        <f>(K644/K612)*C75</f>
        <v>0</v>
      </c>
      <c r="L668" s="2">
        <f>(L647/L612)*C80</f>
        <v>0</v>
      </c>
      <c r="M668" s="2">
        <f t="shared" ref="M668:M713" si="21">ROUND(SUM(D668:L668),0)</f>
        <v>0</v>
      </c>
      <c r="N668" s="346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">
      <c r="A669" s="352">
        <v>6030</v>
      </c>
      <c r="B669" s="346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1"/>
        <v>0</v>
      </c>
      <c r="N669" s="346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">
      <c r="A670" s="352">
        <v>6070</v>
      </c>
      <c r="B670" s="346" t="s">
        <v>665</v>
      </c>
      <c r="C670" s="2">
        <f>E71</f>
        <v>695238</v>
      </c>
      <c r="D670" s="2">
        <f>(D615/D612)*E76</f>
        <v>92224.342017563351</v>
      </c>
      <c r="E670" s="2">
        <f>(E623/E612)*SUM(C670:D670)</f>
        <v>138052.01597810833</v>
      </c>
      <c r="F670" s="2">
        <f>(F624/F612)*E64</f>
        <v>2655.5126362230681</v>
      </c>
      <c r="G670" s="2">
        <f>(G625/G612)*E77</f>
        <v>158788.44786466347</v>
      </c>
      <c r="H670" s="2">
        <f>(H628/H612)*E60</f>
        <v>19950.910343517353</v>
      </c>
      <c r="I670" s="2">
        <f>(I629/I612)*E78</f>
        <v>23025.434329395808</v>
      </c>
      <c r="J670" s="2">
        <f>(J630/J612)*E79</f>
        <v>33158.32014573428</v>
      </c>
      <c r="K670" s="2">
        <f>(K644/K612)*E75</f>
        <v>260154.79359129732</v>
      </c>
      <c r="L670" s="2">
        <f>(L647/L612)*E80</f>
        <v>4.9404579835448459</v>
      </c>
      <c r="M670" s="2">
        <f t="shared" si="21"/>
        <v>728015</v>
      </c>
      <c r="N670" s="346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">
      <c r="A671" s="352">
        <v>6100</v>
      </c>
      <c r="B671" s="346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1"/>
        <v>0</v>
      </c>
      <c r="N671" s="346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">
      <c r="A672" s="352">
        <v>6120</v>
      </c>
      <c r="B672" s="346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1"/>
        <v>0</v>
      </c>
      <c r="N672" s="346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">
      <c r="A673" s="352">
        <v>6140</v>
      </c>
      <c r="B673" s="346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1"/>
        <v>0</v>
      </c>
      <c r="N673" s="346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">
      <c r="A674" s="352">
        <v>6150</v>
      </c>
      <c r="B674" s="346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1"/>
        <v>0</v>
      </c>
      <c r="N674" s="346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">
      <c r="A675" s="352">
        <v>6170</v>
      </c>
      <c r="B675" s="346" t="s">
        <v>99</v>
      </c>
      <c r="C675" s="2">
        <f>J71</f>
        <v>70840</v>
      </c>
      <c r="D675" s="2">
        <f>(D615/D612)*J76</f>
        <v>0</v>
      </c>
      <c r="E675" s="2">
        <f>(E623/E612)*SUM(C675:D675)</f>
        <v>12419.139671914716</v>
      </c>
      <c r="F675" s="2">
        <f>(F624/F612)*J64</f>
        <v>292.6919900532302</v>
      </c>
      <c r="G675" s="2">
        <f>(G625/G612)*J77</f>
        <v>0</v>
      </c>
      <c r="H675" s="2">
        <f>(H628/H612)*J60</f>
        <v>2192.8027584766819</v>
      </c>
      <c r="I675" s="2">
        <f>(I629/I612)*J78</f>
        <v>0</v>
      </c>
      <c r="J675" s="2">
        <f>(J630/J612)*J79</f>
        <v>3654.8118590789072</v>
      </c>
      <c r="K675" s="2">
        <f>(K644/K612)*J75</f>
        <v>30237.469163622587</v>
      </c>
      <c r="L675" s="2">
        <f>(L647/L612)*J80</f>
        <v>0.54364112946342902</v>
      </c>
      <c r="M675" s="2">
        <f t="shared" si="21"/>
        <v>48797</v>
      </c>
      <c r="N675" s="346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">
      <c r="A676" s="352">
        <v>6200</v>
      </c>
      <c r="B676" s="346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1"/>
        <v>0</v>
      </c>
      <c r="N676" s="346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">
      <c r="A677" s="352">
        <v>6210</v>
      </c>
      <c r="B677" s="346" t="s">
        <v>289</v>
      </c>
      <c r="C677" s="2">
        <f>L71</f>
        <v>3150978</v>
      </c>
      <c r="D677" s="2">
        <f>(D615/D612)*L76</f>
        <v>417927.28853237291</v>
      </c>
      <c r="E677" s="2">
        <f>(E623/E612)*SUM(C677:D677)</f>
        <v>625673.81781646854</v>
      </c>
      <c r="F677" s="2">
        <f>(F624/F612)*L64</f>
        <v>12035.37794315226</v>
      </c>
      <c r="G677" s="2">
        <f>(G625/G612)*L77</f>
        <v>719609.3971666717</v>
      </c>
      <c r="H677" s="2">
        <f>(H628/H612)*L60</f>
        <v>90444.126890611995</v>
      </c>
      <c r="I677" s="2">
        <f>(I629/I612)*L78</f>
        <v>104162.67910917151</v>
      </c>
      <c r="J677" s="2">
        <f>(J630/J612)*L79</f>
        <v>150280.40516008058</v>
      </c>
      <c r="K677" s="2">
        <f>(K644/K612)*L75</f>
        <v>1171686.9440503658</v>
      </c>
      <c r="L677" s="2">
        <f>(L647/L612)*L80</f>
        <v>22.384661944748558</v>
      </c>
      <c r="M677" s="2">
        <f t="shared" si="21"/>
        <v>3291842</v>
      </c>
      <c r="N677" s="346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">
      <c r="A678" s="352">
        <v>6330</v>
      </c>
      <c r="B678" s="346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1"/>
        <v>0</v>
      </c>
      <c r="N678" s="346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">
      <c r="A679" s="352">
        <v>6400</v>
      </c>
      <c r="B679" s="346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1"/>
        <v>0</v>
      </c>
      <c r="N679" s="346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">
      <c r="A680" s="352">
        <v>7010</v>
      </c>
      <c r="B680" s="346" t="s">
        <v>682</v>
      </c>
      <c r="C680" s="2">
        <f>O71</f>
        <v>398705</v>
      </c>
      <c r="D680" s="2">
        <f>(D615/D612)*O76</f>
        <v>2551.1980144763152</v>
      </c>
      <c r="E680" s="2">
        <f>(E623/E612)*SUM(C680:D680)</f>
        <v>70345.239516703135</v>
      </c>
      <c r="F680" s="2">
        <f>(F624/F612)*O64</f>
        <v>1344.395139251511</v>
      </c>
      <c r="G680" s="2">
        <f>(G625/G612)*O77</f>
        <v>0</v>
      </c>
      <c r="H680" s="2">
        <f>(H628/H612)*O60</f>
        <v>8483.6303442704411</v>
      </c>
      <c r="I680" s="2">
        <f>(I629/I612)*O78</f>
        <v>11522.767949524226</v>
      </c>
      <c r="J680" s="2">
        <f>(J630/J612)*O79</f>
        <v>619.02387007126515</v>
      </c>
      <c r="K680" s="2">
        <f>(K644/K612)*O75</f>
        <v>60439.925488314206</v>
      </c>
      <c r="L680" s="2">
        <f>(L647/L612)*O80</f>
        <v>2.2508650272520918</v>
      </c>
      <c r="M680" s="2">
        <f t="shared" si="21"/>
        <v>155308</v>
      </c>
      <c r="N680" s="346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">
      <c r="A681" s="352">
        <v>7020</v>
      </c>
      <c r="B681" s="346" t="s">
        <v>684</v>
      </c>
      <c r="C681" s="2">
        <f>P71</f>
        <v>1190357</v>
      </c>
      <c r="D681" s="2">
        <f>(D615/D612)*P76</f>
        <v>156356.1817607783</v>
      </c>
      <c r="E681" s="2">
        <f>(E623/E612)*SUM(C681:D681)</f>
        <v>236095.69596690816</v>
      </c>
      <c r="F681" s="2">
        <f>(F624/F612)*P64</f>
        <v>18376.497506173328</v>
      </c>
      <c r="G681" s="2">
        <f>(G625/G612)*P77</f>
        <v>0</v>
      </c>
      <c r="H681" s="2">
        <f>(H628/H612)*P60</f>
        <v>21280.971033085174</v>
      </c>
      <c r="I681" s="2">
        <f>(I629/I612)*P78</f>
        <v>37693.184221847827</v>
      </c>
      <c r="J681" s="2">
        <f>(J630/J612)*P79</f>
        <v>21976.336243552389</v>
      </c>
      <c r="K681" s="2">
        <f>(K644/K612)*P75</f>
        <v>600395.39370282181</v>
      </c>
      <c r="L681" s="2">
        <f>(L647/L612)*P80</f>
        <v>3.7768752152196123</v>
      </c>
      <c r="M681" s="2">
        <f t="shared" si="21"/>
        <v>1092178</v>
      </c>
      <c r="N681" s="346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">
      <c r="A682" s="352">
        <v>7030</v>
      </c>
      <c r="B682" s="346" t="s">
        <v>686</v>
      </c>
      <c r="C682" s="2">
        <f>Q71</f>
        <v>6410</v>
      </c>
      <c r="D682" s="2">
        <f>(D615/D612)*Q76</f>
        <v>0</v>
      </c>
      <c r="E682" s="2">
        <f>(E623/E612)*SUM(C682:D682)</f>
        <v>1123.7533215270091</v>
      </c>
      <c r="F682" s="2">
        <f>(F624/F612)*Q64</f>
        <v>537.52035825574751</v>
      </c>
      <c r="G682" s="2">
        <f>(G625/G612)*Q77</f>
        <v>0</v>
      </c>
      <c r="H682" s="2">
        <f>(H628/H612)*Q60</f>
        <v>0</v>
      </c>
      <c r="I682" s="2">
        <f>(I629/I612)*Q78</f>
        <v>0</v>
      </c>
      <c r="J682" s="2">
        <f>(J630/J612)*Q79</f>
        <v>0</v>
      </c>
      <c r="K682" s="2">
        <f>(K644/K612)*Q75</f>
        <v>0</v>
      </c>
      <c r="L682" s="2">
        <f>(L647/L612)*Q80</f>
        <v>0</v>
      </c>
      <c r="M682" s="2">
        <f t="shared" si="21"/>
        <v>1661</v>
      </c>
      <c r="N682" s="346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">
      <c r="A683" s="352">
        <v>7040</v>
      </c>
      <c r="B683" s="346" t="s">
        <v>107</v>
      </c>
      <c r="C683" s="2">
        <f>R71</f>
        <v>813798</v>
      </c>
      <c r="D683" s="2">
        <f>(D615/D612)*R76</f>
        <v>5864.8230217846321</v>
      </c>
      <c r="E683" s="2">
        <f>(E623/E612)*SUM(C683:D683)</f>
        <v>143697.16379140961</v>
      </c>
      <c r="F683" s="2">
        <f>(F624/F612)*R64</f>
        <v>2141.8700667461185</v>
      </c>
      <c r="G683" s="2">
        <f>(G625/G612)*R77</f>
        <v>0</v>
      </c>
      <c r="H683" s="2">
        <f>(H628/H612)*R60</f>
        <v>7477.0979305434403</v>
      </c>
      <c r="I683" s="2">
        <f>(I629/I612)*R78</f>
        <v>8588.8524879492288</v>
      </c>
      <c r="J683" s="2">
        <f>(J630/J612)*R79</f>
        <v>0</v>
      </c>
      <c r="K683" s="2">
        <f>(K644/K612)*R75</f>
        <v>262677.48907178285</v>
      </c>
      <c r="L683" s="2">
        <f>(L647/L612)*R80</f>
        <v>0</v>
      </c>
      <c r="M683" s="2">
        <f t="shared" si="21"/>
        <v>430447</v>
      </c>
      <c r="N683" s="346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">
      <c r="A684" s="352">
        <v>7050</v>
      </c>
      <c r="B684" s="346" t="s">
        <v>689</v>
      </c>
      <c r="C684" s="2">
        <f>S71</f>
        <v>60200</v>
      </c>
      <c r="D684" s="2">
        <f>(D615/D612)*S76</f>
        <v>0</v>
      </c>
      <c r="E684" s="2">
        <f>(E623/E612)*SUM(C684:D684)</f>
        <v>10553.814345698276</v>
      </c>
      <c r="F684" s="2">
        <f>(F624/F612)*S64</f>
        <v>554.05113510260776</v>
      </c>
      <c r="G684" s="2">
        <f>(G625/G612)*S77</f>
        <v>0</v>
      </c>
      <c r="H684" s="2">
        <f>(H628/H612)*S60</f>
        <v>3450.9682756354337</v>
      </c>
      <c r="I684" s="2">
        <f>(I629/I612)*S78</f>
        <v>200101.98881498736</v>
      </c>
      <c r="J684" s="2">
        <f>(J630/J612)*S79</f>
        <v>0</v>
      </c>
      <c r="K684" s="2">
        <f>(K644/K612)*S75</f>
        <v>67317.427958793749</v>
      </c>
      <c r="L684" s="2">
        <f>(L647/L612)*S80</f>
        <v>0</v>
      </c>
      <c r="M684" s="2">
        <f t="shared" si="21"/>
        <v>281978</v>
      </c>
      <c r="N684" s="346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">
      <c r="A685" s="352">
        <v>7060</v>
      </c>
      <c r="B685" s="346" t="s">
        <v>691</v>
      </c>
      <c r="C685" s="2">
        <f>T71</f>
        <v>456780</v>
      </c>
      <c r="D685" s="2">
        <f>(D615/D612)*T76</f>
        <v>43165.097440334896</v>
      </c>
      <c r="E685" s="2">
        <f>(E623/E612)*SUM(C685:D685)</f>
        <v>87646.640223045339</v>
      </c>
      <c r="F685" s="2">
        <f>(F624/F612)*T64</f>
        <v>23684.173405532845</v>
      </c>
      <c r="G685" s="2">
        <f>(G625/G612)*T77</f>
        <v>0</v>
      </c>
      <c r="H685" s="2">
        <f>(H628/H612)*T60</f>
        <v>6506.5131030209741</v>
      </c>
      <c r="I685" s="2">
        <f>(I629/I612)*T78</f>
        <v>8406.1109456524373</v>
      </c>
      <c r="J685" s="2">
        <f>(J630/J612)*T79</f>
        <v>0</v>
      </c>
      <c r="K685" s="2">
        <f>(K644/K612)*T75</f>
        <v>142858.24101763536</v>
      </c>
      <c r="L685" s="2">
        <f>(L647/L612)*T80</f>
        <v>1.7262990251382571</v>
      </c>
      <c r="M685" s="2">
        <f t="shared" si="21"/>
        <v>312269</v>
      </c>
      <c r="N685" s="346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">
      <c r="A686" s="352">
        <v>7070</v>
      </c>
      <c r="B686" s="346" t="s">
        <v>109</v>
      </c>
      <c r="C686" s="2">
        <f>U71</f>
        <v>1784638</v>
      </c>
      <c r="D686" s="2">
        <f>(D615/D612)*U76</f>
        <v>72254.619628386674</v>
      </c>
      <c r="E686" s="2">
        <f>(E623/E612)*SUM(C686:D686)</f>
        <v>325536.54430988902</v>
      </c>
      <c r="F686" s="2">
        <f>(F624/F612)*U64</f>
        <v>52258.755650408384</v>
      </c>
      <c r="G686" s="2">
        <f>(G625/G612)*U77</f>
        <v>0</v>
      </c>
      <c r="H686" s="2">
        <f>(H628/H612)*U60</f>
        <v>42346.256548943136</v>
      </c>
      <c r="I686" s="2">
        <f>(I629/I612)*U78</f>
        <v>50436.665673914627</v>
      </c>
      <c r="J686" s="2">
        <f>(J630/J612)*U79</f>
        <v>0</v>
      </c>
      <c r="K686" s="2">
        <f>(K644/K612)*U75</f>
        <v>891200.04503145395</v>
      </c>
      <c r="L686" s="2">
        <f>(L647/L612)*U80</f>
        <v>0</v>
      </c>
      <c r="M686" s="2">
        <f t="shared" si="21"/>
        <v>1434033</v>
      </c>
      <c r="N686" s="346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">
      <c r="A687" s="352">
        <v>7110</v>
      </c>
      <c r="B687" s="346" t="s">
        <v>694</v>
      </c>
      <c r="C687" s="2">
        <f>V71</f>
        <v>26879</v>
      </c>
      <c r="D687" s="2">
        <f>(D615/D612)*V76</f>
        <v>0</v>
      </c>
      <c r="E687" s="2">
        <f>(E623/E612)*SUM(C687:D687)</f>
        <v>4712.225511595082</v>
      </c>
      <c r="F687" s="2">
        <f>(F624/F612)*V64</f>
        <v>1452.7635652475942</v>
      </c>
      <c r="G687" s="2">
        <f>(G625/G612)*V77</f>
        <v>0</v>
      </c>
      <c r="H687" s="2">
        <f>(H628/H612)*V60</f>
        <v>0</v>
      </c>
      <c r="I687" s="2">
        <f>(I629/I612)*V78</f>
        <v>0</v>
      </c>
      <c r="J687" s="2">
        <f>(J630/J612)*V79</f>
        <v>0</v>
      </c>
      <c r="K687" s="2">
        <f>(K644/K612)*V75</f>
        <v>9716.4033951626643</v>
      </c>
      <c r="L687" s="2">
        <f>(L647/L612)*V80</f>
        <v>0</v>
      </c>
      <c r="M687" s="2">
        <f t="shared" si="21"/>
        <v>15881</v>
      </c>
      <c r="N687" s="346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">
      <c r="A688" s="352">
        <v>7120</v>
      </c>
      <c r="B688" s="346" t="s">
        <v>696</v>
      </c>
      <c r="C688" s="2">
        <f>W71</f>
        <v>324605</v>
      </c>
      <c r="D688" s="2">
        <f>(D615/D612)*W76</f>
        <v>7565.6216981021762</v>
      </c>
      <c r="E688" s="2">
        <f>(E623/E612)*SUM(C688:D688)</f>
        <v>58233.672300613718</v>
      </c>
      <c r="F688" s="2">
        <f>(F624/F612)*W64</f>
        <v>0</v>
      </c>
      <c r="G688" s="2">
        <f>(G625/G612)*W77</f>
        <v>0</v>
      </c>
      <c r="H688" s="2">
        <f>(H628/H612)*W60</f>
        <v>3307.1779308172909</v>
      </c>
      <c r="I688" s="2">
        <f>(I629/I612)*W78</f>
        <v>4477.1677862714068</v>
      </c>
      <c r="J688" s="2">
        <f>(J630/J612)*W79</f>
        <v>0</v>
      </c>
      <c r="K688" s="2">
        <f>(K644/K612)*W75</f>
        <v>52654.132756539795</v>
      </c>
      <c r="L688" s="2">
        <f>(L647/L612)*W80</f>
        <v>0</v>
      </c>
      <c r="M688" s="2">
        <f t="shared" si="21"/>
        <v>126238</v>
      </c>
      <c r="N688" s="346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">
      <c r="A689" s="352">
        <v>7130</v>
      </c>
      <c r="B689" s="346" t="s">
        <v>698</v>
      </c>
      <c r="C689" s="2">
        <f>X71</f>
        <v>423671</v>
      </c>
      <c r="D689" s="2">
        <f>(D615/D612)*X76</f>
        <v>31171.534360785321</v>
      </c>
      <c r="E689" s="2">
        <f>(E623/E612)*SUM(C689:D689)</f>
        <v>79739.595750342472</v>
      </c>
      <c r="F689" s="2">
        <f>(F624/F612)*X64</f>
        <v>1653.6179061516013</v>
      </c>
      <c r="G689" s="2">
        <f>(G625/G612)*X77</f>
        <v>0</v>
      </c>
      <c r="H689" s="2">
        <f>(H628/H612)*X60</f>
        <v>13552.239999109985</v>
      </c>
      <c r="I689" s="2">
        <f>(I629/I612)*X78</f>
        <v>18456.895771976004</v>
      </c>
      <c r="J689" s="2">
        <f>(J630/J612)*X79</f>
        <v>0</v>
      </c>
      <c r="K689" s="2">
        <f>(K644/K612)*X75</f>
        <v>216574.2993502458</v>
      </c>
      <c r="L689" s="2">
        <f>(L647/L612)*X80</f>
        <v>0</v>
      </c>
      <c r="M689" s="2">
        <f t="shared" si="21"/>
        <v>361148</v>
      </c>
      <c r="N689" s="346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">
      <c r="A690" s="352">
        <v>7140</v>
      </c>
      <c r="B690" s="346" t="s">
        <v>1249</v>
      </c>
      <c r="C690" s="2">
        <f>Y71</f>
        <v>892990</v>
      </c>
      <c r="D690" s="2">
        <f>(D615/D612)*Y76</f>
        <v>66683.037757691272</v>
      </c>
      <c r="E690" s="2">
        <f>(E623/E612)*SUM(C690:D690)</f>
        <v>168242.70885493298</v>
      </c>
      <c r="F690" s="2">
        <f>(F624/F612)*Y64</f>
        <v>1758.9610919404161</v>
      </c>
      <c r="G690" s="2">
        <f>(G625/G612)*Y77</f>
        <v>0</v>
      </c>
      <c r="H690" s="2">
        <f>(H628/H612)*Y60</f>
        <v>28973.75448085583</v>
      </c>
      <c r="I690" s="2">
        <f>(I629/I612)*Y78</f>
        <v>39380.802364958705</v>
      </c>
      <c r="J690" s="2">
        <f>(J630/J612)*Y79</f>
        <v>0</v>
      </c>
      <c r="K690" s="2">
        <f>(K644/K612)*Y75</f>
        <v>463420.67199286306</v>
      </c>
      <c r="L690" s="2">
        <f>(L647/L612)*Y80</f>
        <v>0</v>
      </c>
      <c r="M690" s="2">
        <f t="shared" si="21"/>
        <v>768460</v>
      </c>
      <c r="N690" s="346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">
      <c r="A691" s="352">
        <v>7150</v>
      </c>
      <c r="B691" s="346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1"/>
        <v>0</v>
      </c>
      <c r="N691" s="346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">
      <c r="A692" s="352">
        <v>7160</v>
      </c>
      <c r="B692" s="346" t="s">
        <v>703</v>
      </c>
      <c r="C692" s="2">
        <f>AA71</f>
        <v>0</v>
      </c>
      <c r="D692" s="2">
        <f>(D615/D612)*AA76</f>
        <v>0</v>
      </c>
      <c r="E692" s="2">
        <f>(E623/E612)*SUM(C692:D692)</f>
        <v>0</v>
      </c>
      <c r="F692" s="2">
        <f>(F624/F612)*AA64</f>
        <v>0</v>
      </c>
      <c r="G692" s="2">
        <f>(G625/G612)*AA77</f>
        <v>0</v>
      </c>
      <c r="H692" s="2">
        <f>(H628/H612)*AA60</f>
        <v>0</v>
      </c>
      <c r="I692" s="2">
        <f>(I629/I612)*AA78</f>
        <v>0</v>
      </c>
      <c r="J692" s="2">
        <f>(J630/J612)*AA79</f>
        <v>0</v>
      </c>
      <c r="K692" s="2">
        <f>(K644/K612)*AA75</f>
        <v>0</v>
      </c>
      <c r="L692" s="2">
        <f>(L647/L612)*AA80</f>
        <v>0</v>
      </c>
      <c r="M692" s="2">
        <f t="shared" si="21"/>
        <v>0</v>
      </c>
      <c r="N692" s="346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">
      <c r="A693" s="352">
        <v>7170</v>
      </c>
      <c r="B693" s="346" t="s">
        <v>115</v>
      </c>
      <c r="C693" s="2">
        <f>AB71</f>
        <v>1500557</v>
      </c>
      <c r="D693" s="2">
        <f>(D615/D612)*AB76</f>
        <v>48912.624001683835</v>
      </c>
      <c r="E693" s="2">
        <f>(E623/E612)*SUM(C693:D693)</f>
        <v>271641.4409636659</v>
      </c>
      <c r="F693" s="2">
        <f>(F624/F612)*AB64</f>
        <v>65326.820947170381</v>
      </c>
      <c r="G693" s="2">
        <f>(G625/G612)*AB77</f>
        <v>0</v>
      </c>
      <c r="H693" s="2">
        <f>(H628/H612)*AB60</f>
        <v>5643.7710341121156</v>
      </c>
      <c r="I693" s="2">
        <f>(I629/I612)*AB78</f>
        <v>6213.2124380909318</v>
      </c>
      <c r="J693" s="2">
        <f>(J630/J612)*AB79</f>
        <v>0</v>
      </c>
      <c r="K693" s="2">
        <f>(K644/K612)*AB75</f>
        <v>494069.16736292432</v>
      </c>
      <c r="L693" s="2">
        <f>(L647/L612)*AB80</f>
        <v>0</v>
      </c>
      <c r="M693" s="2">
        <f t="shared" si="21"/>
        <v>891807</v>
      </c>
      <c r="N693" s="346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">
      <c r="A694" s="352">
        <v>7180</v>
      </c>
      <c r="B694" s="346" t="s">
        <v>706</v>
      </c>
      <c r="C694" s="2">
        <f>AC71</f>
        <v>0</v>
      </c>
      <c r="D694" s="2">
        <f>(D615/D612)*AC76</f>
        <v>0</v>
      </c>
      <c r="E694" s="2">
        <f>(E623/E612)*SUM(C694:D694)</f>
        <v>0</v>
      </c>
      <c r="F694" s="2">
        <f>(F624/F612)*AC64</f>
        <v>0</v>
      </c>
      <c r="G694" s="2">
        <f>(G625/G612)*AC77</f>
        <v>0</v>
      </c>
      <c r="H694" s="2">
        <f>(H628/H612)*AC60</f>
        <v>0</v>
      </c>
      <c r="I694" s="2">
        <f>(I629/I612)*AC78</f>
        <v>0</v>
      </c>
      <c r="J694" s="2">
        <f>(J630/J612)*AC79</f>
        <v>0</v>
      </c>
      <c r="K694" s="2">
        <f>(K644/K612)*AC75</f>
        <v>0</v>
      </c>
      <c r="L694" s="2">
        <f>(L647/L612)*AC80</f>
        <v>0</v>
      </c>
      <c r="M694" s="2">
        <f t="shared" si="21"/>
        <v>0</v>
      </c>
      <c r="N694" s="346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">
      <c r="A695" s="352">
        <v>7190</v>
      </c>
      <c r="B695" s="346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1"/>
        <v>0</v>
      </c>
      <c r="N695" s="346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">
      <c r="A696" s="352">
        <v>7200</v>
      </c>
      <c r="B696" s="346" t="s">
        <v>709</v>
      </c>
      <c r="C696" s="2">
        <f>AE71</f>
        <v>544341</v>
      </c>
      <c r="D696" s="2">
        <f>(D615/D612)*AE76</f>
        <v>81843.605269004547</v>
      </c>
      <c r="E696" s="2">
        <f>(E623/E612)*SUM(C696:D696)</f>
        <v>109778.00780969158</v>
      </c>
      <c r="F696" s="2">
        <f>(F624/F612)*AE64</f>
        <v>985.14786463837311</v>
      </c>
      <c r="G696" s="2">
        <f>(G625/G612)*AE77</f>
        <v>0</v>
      </c>
      <c r="H696" s="2">
        <f>(H628/H612)*AE60</f>
        <v>14774.457930064202</v>
      </c>
      <c r="I696" s="2">
        <f>(I629/I612)*AE78</f>
        <v>17634.558831640439</v>
      </c>
      <c r="J696" s="2">
        <f>(J630/J612)*AE79</f>
        <v>0</v>
      </c>
      <c r="K696" s="2">
        <f>(K644/K612)*AE75</f>
        <v>118406.47319144644</v>
      </c>
      <c r="L696" s="2">
        <f>(L647/L612)*AE80</f>
        <v>0</v>
      </c>
      <c r="M696" s="2">
        <f t="shared" si="21"/>
        <v>343422</v>
      </c>
      <c r="N696" s="346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">
      <c r="A697" s="352">
        <v>7220</v>
      </c>
      <c r="B697" s="346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1"/>
        <v>0</v>
      </c>
      <c r="N697" s="346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">
      <c r="A698" s="352">
        <v>7230</v>
      </c>
      <c r="B698" s="346" t="s">
        <v>713</v>
      </c>
      <c r="C698" s="2">
        <f>AG71</f>
        <v>2686879</v>
      </c>
      <c r="D698" s="2">
        <f>(D615/D612)*AG76</f>
        <v>128322.32771664776</v>
      </c>
      <c r="E698" s="2">
        <f>(E623/E612)*SUM(C698:D698)</f>
        <v>493540.0690778204</v>
      </c>
      <c r="F698" s="2">
        <f>(F624/F612)*AG64</f>
        <v>6689.4543640294178</v>
      </c>
      <c r="G698" s="2">
        <f>(G625/G612)*AG77</f>
        <v>0</v>
      </c>
      <c r="H698" s="2">
        <f>(H628/H612)*AG60</f>
        <v>35588.110342490414</v>
      </c>
      <c r="I698" s="2">
        <f>(I629/I612)*AG78</f>
        <v>42487.408584004166</v>
      </c>
      <c r="J698" s="2">
        <f>(J630/J612)*AG79</f>
        <v>12261.814678727935</v>
      </c>
      <c r="K698" s="2">
        <f>(K644/K612)*AG75</f>
        <v>632837.99053545878</v>
      </c>
      <c r="L698" s="2">
        <f>(L647/L612)*AG80</f>
        <v>4.9499955472196433</v>
      </c>
      <c r="M698" s="2">
        <f t="shared" si="21"/>
        <v>1351732</v>
      </c>
      <c r="N698" s="346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">
      <c r="A699" s="352">
        <v>7240</v>
      </c>
      <c r="B699" s="346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1"/>
        <v>0</v>
      </c>
      <c r="N699" s="346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">
      <c r="A700" s="352">
        <v>7250</v>
      </c>
      <c r="B700" s="346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1"/>
        <v>0</v>
      </c>
      <c r="N700" s="346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">
      <c r="A701" s="352">
        <v>7260</v>
      </c>
      <c r="B701" s="346" t="s">
        <v>121</v>
      </c>
      <c r="C701" s="2">
        <f>AJ71</f>
        <v>5294953</v>
      </c>
      <c r="D701" s="2">
        <f>(D615/D612)*AJ76</f>
        <v>264356.89770694234</v>
      </c>
      <c r="E701" s="2">
        <f>(E623/E612)*SUM(C701:D701)</f>
        <v>974616.68688707554</v>
      </c>
      <c r="F701" s="2">
        <f>(F624/F612)*AJ64</f>
        <v>26832.151929781983</v>
      </c>
      <c r="G701" s="2">
        <f>(G625/G612)*AJ77</f>
        <v>0</v>
      </c>
      <c r="H701" s="2">
        <f>(H628/H612)*AJ60</f>
        <v>109029.02895835698</v>
      </c>
      <c r="I701" s="2">
        <f>(I629/I612)*AJ78</f>
        <v>139066.31368785881</v>
      </c>
      <c r="J701" s="2">
        <f>(J630/J612)*AJ79</f>
        <v>0</v>
      </c>
      <c r="K701" s="2">
        <f>(K644/K612)*AJ75</f>
        <v>630930.40387899405</v>
      </c>
      <c r="L701" s="2">
        <f>(L647/L612)*AJ80</f>
        <v>13.743629255382478</v>
      </c>
      <c r="M701" s="2">
        <f t="shared" si="21"/>
        <v>2144845</v>
      </c>
      <c r="N701" s="346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">
      <c r="A702" s="352">
        <v>7310</v>
      </c>
      <c r="B702" s="346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0</v>
      </c>
      <c r="L702" s="2">
        <f>(L647/L612)*AK80</f>
        <v>0</v>
      </c>
      <c r="M702" s="2">
        <f t="shared" si="21"/>
        <v>0</v>
      </c>
      <c r="N702" s="346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">
      <c r="A703" s="352">
        <v>7320</v>
      </c>
      <c r="B703" s="346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0</v>
      </c>
      <c r="L703" s="2">
        <f>(L647/L612)*AL80</f>
        <v>0</v>
      </c>
      <c r="M703" s="2">
        <f t="shared" si="21"/>
        <v>0</v>
      </c>
      <c r="N703" s="346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">
      <c r="A704" s="352">
        <v>7330</v>
      </c>
      <c r="B704" s="346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1"/>
        <v>0</v>
      </c>
      <c r="N704" s="346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">
      <c r="A705" s="352">
        <v>7340</v>
      </c>
      <c r="B705" s="346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1"/>
        <v>0</v>
      </c>
      <c r="N705" s="346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">
      <c r="A706" s="352">
        <v>7350</v>
      </c>
      <c r="B706" s="346" t="s">
        <v>727</v>
      </c>
      <c r="C706" s="2">
        <f>AO71</f>
        <v>122206</v>
      </c>
      <c r="D706" s="2">
        <f>(D615/D612)*AO76</f>
        <v>16216.235655234508</v>
      </c>
      <c r="E706" s="2">
        <f>(E623/E612)*SUM(C706:D706)</f>
        <v>24267.152432256502</v>
      </c>
      <c r="F706" s="2">
        <f>(F624/F612)*AO64</f>
        <v>466.75134626428735</v>
      </c>
      <c r="G706" s="2">
        <f>(G625/G612)*AO77</f>
        <v>27887.221156231521</v>
      </c>
      <c r="H706" s="2">
        <f>(H628/H612)*AO60</f>
        <v>3522.8634480445053</v>
      </c>
      <c r="I706" s="2">
        <f>(I629/I612)*AO78</f>
        <v>4020.3139305294267</v>
      </c>
      <c r="J706" s="2">
        <f>(J630/J612)*AO79</f>
        <v>5828.3173964856815</v>
      </c>
      <c r="K706" s="2">
        <f>(K644/K612)*AO75</f>
        <v>248914.85487409169</v>
      </c>
      <c r="L706" s="2">
        <f>(L647/L612)*AO80</f>
        <v>0.86791829440652712</v>
      </c>
      <c r="M706" s="2">
        <f t="shared" si="21"/>
        <v>331125</v>
      </c>
      <c r="N706" s="346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">
      <c r="A707" s="352">
        <v>7380</v>
      </c>
      <c r="B707" s="346" t="s">
        <v>729</v>
      </c>
      <c r="C707" s="2">
        <f>AP71</f>
        <v>82575</v>
      </c>
      <c r="D707" s="2">
        <f>(D615/D612)*AP76</f>
        <v>95625.939370198437</v>
      </c>
      <c r="E707" s="2">
        <f>(E623/E612)*SUM(C707:D707)</f>
        <v>31240.857646878885</v>
      </c>
      <c r="F707" s="2">
        <f>(F624/F612)*AP64</f>
        <v>791.42444708007054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1"/>
        <v>127658</v>
      </c>
      <c r="N707" s="346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">
      <c r="A708" s="352">
        <v>7390</v>
      </c>
      <c r="B708" s="346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1"/>
        <v>0</v>
      </c>
      <c r="N708" s="346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">
      <c r="A709" s="352">
        <v>7400</v>
      </c>
      <c r="B709" s="346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1"/>
        <v>0</v>
      </c>
      <c r="N709" s="346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">
      <c r="A710" s="352">
        <v>7410</v>
      </c>
      <c r="B710" s="346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1"/>
        <v>0</v>
      </c>
      <c r="N710" s="346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">
      <c r="A711" s="352">
        <v>7420</v>
      </c>
      <c r="B711" s="346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1"/>
        <v>0</v>
      </c>
      <c r="N711" s="346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">
      <c r="A712" s="352">
        <v>7430</v>
      </c>
      <c r="B712" s="346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1"/>
        <v>0</v>
      </c>
      <c r="N712" s="346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">
      <c r="A713" s="352">
        <v>7490</v>
      </c>
      <c r="B713" s="346" t="s">
        <v>740</v>
      </c>
      <c r="C713" s="2">
        <f>AV71</f>
        <v>0</v>
      </c>
      <c r="D713" s="2">
        <f>(D615/D612)*AV76</f>
        <v>0</v>
      </c>
      <c r="E713" s="2">
        <f>(E623/E612)*SUM(C713:D713)</f>
        <v>0</v>
      </c>
      <c r="F713" s="2">
        <f>(F624/F612)*AV64</f>
        <v>0</v>
      </c>
      <c r="G713" s="2">
        <f>(G625/G612)*AV77</f>
        <v>0</v>
      </c>
      <c r="H713" s="2">
        <f>(H628/H612)*AV60</f>
        <v>0</v>
      </c>
      <c r="I713" s="2">
        <f>(I629/I612)*AV78</f>
        <v>0</v>
      </c>
      <c r="J713" s="2">
        <f>(J630/J612)*AV79</f>
        <v>0</v>
      </c>
      <c r="K713" s="2">
        <f>(K644/K612)*AV75</f>
        <v>0</v>
      </c>
      <c r="L713" s="2">
        <f>(L647/L612)*AV80</f>
        <v>0</v>
      </c>
      <c r="M713" s="2">
        <f t="shared" si="21"/>
        <v>0</v>
      </c>
      <c r="N713" s="335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">
      <c r="A715" s="2"/>
      <c r="B715" s="2"/>
      <c r="C715" s="2">
        <f>SUM(C614:C647)+SUM(C668:C713)</f>
        <v>34766446</v>
      </c>
      <c r="D715" s="2">
        <f>SUM(D616:D647)+SUM(D668:D713)</f>
        <v>2507769</v>
      </c>
      <c r="E715" s="2">
        <f>SUM(E624:E647)+SUM(E668:E713)</f>
        <v>5185849.2709807176</v>
      </c>
      <c r="F715" s="2">
        <f>SUM(F625:F648)+SUM(F668:F713)</f>
        <v>268308.22984976647</v>
      </c>
      <c r="G715" s="2">
        <f>SUM(G626:G647)+SUM(G668:G713)</f>
        <v>906285.06618756661</v>
      </c>
      <c r="H715" s="2">
        <f>SUM(H629:H647)+SUM(H668:H713)</f>
        <v>631563.14202748891</v>
      </c>
      <c r="I715" s="2">
        <f>SUM(I630:I647)+SUM(I668:I713)</f>
        <v>762547.56252689997</v>
      </c>
      <c r="J715" s="2">
        <f>SUM(J631:J647)+SUM(J668:J713)</f>
        <v>227779.02935373102</v>
      </c>
      <c r="K715" s="2">
        <f>SUM(K668:K713)</f>
        <v>6354492.1264138147</v>
      </c>
      <c r="L715" s="2">
        <f>SUM(L668:L713)</f>
        <v>55.184343422375456</v>
      </c>
      <c r="M715" s="2">
        <f>SUM(M668:M713)</f>
        <v>14238844</v>
      </c>
      <c r="N715" s="346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">
      <c r="A716" s="2"/>
      <c r="B716" s="2"/>
      <c r="C716" s="2">
        <f>CE71</f>
        <v>34766446</v>
      </c>
      <c r="D716" s="2">
        <f>D615</f>
        <v>2507769</v>
      </c>
      <c r="E716" s="2">
        <f>E623</f>
        <v>5185849.2709807176</v>
      </c>
      <c r="F716" s="2">
        <f>F624</f>
        <v>268308.22984976647</v>
      </c>
      <c r="G716" s="2">
        <f>G625</f>
        <v>906285.06618756661</v>
      </c>
      <c r="H716" s="2">
        <f>H628</f>
        <v>631563.14202748891</v>
      </c>
      <c r="I716" s="2">
        <f>I629</f>
        <v>762547.56252690009</v>
      </c>
      <c r="J716" s="2">
        <f>J630</f>
        <v>227779.02935373105</v>
      </c>
      <c r="K716" s="2">
        <f>K644</f>
        <v>6354492.1264138147</v>
      </c>
      <c r="L716" s="2">
        <f>L647</f>
        <v>55.184343422375441</v>
      </c>
      <c r="M716" s="2">
        <f>C648</f>
        <v>14238846</v>
      </c>
      <c r="N716" s="346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">
      <c r="O717" s="198"/>
    </row>
    <row r="718" spans="1:84" ht="12.65" customHeight="1" x14ac:dyDescent="0.3">
      <c r="O718" s="198"/>
    </row>
    <row r="719" spans="1:84" ht="12.65" customHeight="1" x14ac:dyDescent="0.3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1"/>
      <c r="J719" s="281"/>
      <c r="K719" s="281"/>
      <c r="L719" s="281"/>
      <c r="M719" s="281"/>
      <c r="N719" s="281"/>
      <c r="O719" s="202"/>
      <c r="P719" s="281"/>
      <c r="Q719" s="281"/>
      <c r="R719" s="281"/>
      <c r="S719" s="281"/>
      <c r="T719" s="281"/>
      <c r="U719" s="281"/>
      <c r="V719" s="281"/>
      <c r="W719" s="281"/>
      <c r="X719" s="281"/>
      <c r="Y719" s="281"/>
      <c r="Z719" s="281"/>
      <c r="AA719" s="281"/>
      <c r="AB719" s="281"/>
      <c r="AC719" s="281"/>
      <c r="AD719" s="281"/>
      <c r="AE719" s="281"/>
      <c r="AF719" s="281"/>
      <c r="AG719" s="281"/>
      <c r="AH719" s="281"/>
      <c r="AI719" s="281"/>
      <c r="AJ719" s="281"/>
      <c r="AK719" s="281"/>
      <c r="AL719" s="281"/>
      <c r="AM719" s="281"/>
      <c r="AN719" s="281"/>
      <c r="AO719" s="281"/>
      <c r="AP719" s="281"/>
      <c r="AQ719" s="281"/>
      <c r="AR719" s="281"/>
      <c r="AS719" s="281"/>
      <c r="AT719" s="281"/>
      <c r="AU719" s="281"/>
      <c r="AV719" s="281"/>
      <c r="AW719" s="281"/>
      <c r="AX719" s="281"/>
      <c r="AY719" s="281"/>
      <c r="AZ719" s="281"/>
      <c r="BA719" s="281"/>
      <c r="BB719" s="281"/>
      <c r="BC719" s="281"/>
      <c r="BD719" s="281"/>
      <c r="BE719" s="281"/>
      <c r="BF719" s="281"/>
      <c r="BG719" s="281"/>
      <c r="BH719" s="281"/>
      <c r="BI719" s="281"/>
      <c r="BJ719" s="281"/>
      <c r="BK719" s="281"/>
      <c r="BL719" s="281"/>
      <c r="BM719" s="281"/>
      <c r="BN719" s="281"/>
      <c r="BO719" s="281"/>
      <c r="BP719" s="281"/>
      <c r="BQ719" s="281"/>
      <c r="BR719" s="281"/>
      <c r="BS719" s="281"/>
      <c r="BT719" s="281"/>
      <c r="BU719" s="281"/>
      <c r="BV719" s="281"/>
      <c r="BW719" s="281"/>
      <c r="BX719" s="281"/>
      <c r="BY719" s="281"/>
      <c r="BZ719" s="281"/>
      <c r="CA719" s="281"/>
      <c r="CB719" s="281"/>
      <c r="CC719" s="281"/>
      <c r="CD719" s="281"/>
    </row>
    <row r="720" spans="1:84" ht="12.65" customHeight="1" x14ac:dyDescent="0.3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2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">
      <c r="A721" s="283" t="str">
        <f>RIGHT(C84,3)&amp;"*"&amp;RIGHT(C83,4)&amp;"*"&amp;"A"</f>
        <v>. 6*150*A</v>
      </c>
      <c r="B721" s="281">
        <f>ROUND(C166,0)</f>
        <v>15348</v>
      </c>
      <c r="C721" s="281">
        <f>ROUND(C167,0)</f>
        <v>142726</v>
      </c>
      <c r="D721" s="281">
        <f>ROUND(C168,0)</f>
        <v>2263419</v>
      </c>
      <c r="E721" s="281">
        <f>ROUND(C169,0)</f>
        <v>0</v>
      </c>
      <c r="F721" s="281">
        <f>ROUND(C170,0)</f>
        <v>255540</v>
      </c>
      <c r="G721" s="281">
        <f>ROUND(C171,0)</f>
        <v>22803</v>
      </c>
      <c r="H721" s="281">
        <f>ROUND(C172+C173,0)</f>
        <v>204696</v>
      </c>
      <c r="I721" s="281">
        <f>ROUND(C176,0)</f>
        <v>566825</v>
      </c>
      <c r="J721" s="281">
        <f>ROUND(C177,0)</f>
        <v>0</v>
      </c>
      <c r="K721" s="281">
        <f>ROUND(C180,0)</f>
        <v>140996</v>
      </c>
      <c r="L721" s="281">
        <f>ROUND(C181,0)</f>
        <v>0</v>
      </c>
      <c r="M721" s="281">
        <f>ROUND(C184,0)</f>
        <v>138600</v>
      </c>
      <c r="N721" s="281">
        <f>ROUND(C185,0)</f>
        <v>0</v>
      </c>
      <c r="O721" s="281">
        <f>ROUND(C186,0)</f>
        <v>0</v>
      </c>
      <c r="P721" s="281">
        <f>ROUND(C189,0)</f>
        <v>1282327</v>
      </c>
      <c r="Q721" s="281">
        <f>ROUND(C190,0)</f>
        <v>0</v>
      </c>
      <c r="R721" s="281">
        <f>ROUND(B196,0)</f>
        <v>2700469</v>
      </c>
      <c r="S721" s="281">
        <f>ROUND(C196,0)</f>
        <v>0</v>
      </c>
      <c r="T721" s="281">
        <f>ROUND(D196,0)</f>
        <v>0</v>
      </c>
      <c r="U721" s="281">
        <f>ROUND(B197,0)</f>
        <v>21919998</v>
      </c>
      <c r="V721" s="281">
        <f>ROUND(C197,0)</f>
        <v>17491</v>
      </c>
      <c r="W721" s="281">
        <f>ROUND(D197,0)</f>
        <v>0</v>
      </c>
      <c r="X721" s="281">
        <f>ROUND(B198,0)</f>
        <v>714858</v>
      </c>
      <c r="Y721" s="281">
        <f>ROUND(C198,0)</f>
        <v>7025</v>
      </c>
      <c r="Z721" s="281">
        <f>ROUND(D198,0)</f>
        <v>0</v>
      </c>
      <c r="AA721" s="281">
        <f>ROUND(B199,0)</f>
        <v>0</v>
      </c>
      <c r="AB721" s="281">
        <f>ROUND(C199,0)</f>
        <v>0</v>
      </c>
      <c r="AC721" s="281">
        <f>ROUND(D199,0)</f>
        <v>0</v>
      </c>
      <c r="AD721" s="281">
        <f>ROUND(B200,0)</f>
        <v>9061742</v>
      </c>
      <c r="AE721" s="281">
        <f>ROUND(C200,0)</f>
        <v>374242</v>
      </c>
      <c r="AF721" s="281">
        <f>ROUND(D200,0)</f>
        <v>-102453</v>
      </c>
      <c r="AG721" s="281">
        <f>ROUND(B201,0)</f>
        <v>0</v>
      </c>
      <c r="AH721" s="281">
        <f>ROUND(C201,0)</f>
        <v>0</v>
      </c>
      <c r="AI721" s="281">
        <f>ROUND(D201,0)</f>
        <v>0</v>
      </c>
      <c r="AJ721" s="281">
        <f>ROUND(B202,0)</f>
        <v>0</v>
      </c>
      <c r="AK721" s="281">
        <f>ROUND(C202,0)</f>
        <v>0</v>
      </c>
      <c r="AL721" s="281">
        <f>ROUND(D202,0)</f>
        <v>0</v>
      </c>
      <c r="AM721" s="281">
        <f>ROUND(B203,0)</f>
        <v>0</v>
      </c>
      <c r="AN721" s="281">
        <f>ROUND(C203,0)</f>
        <v>0</v>
      </c>
      <c r="AO721" s="281">
        <f>ROUND(D203,0)</f>
        <v>0</v>
      </c>
      <c r="AP721" s="281">
        <f>ROUND(B204,0)</f>
        <v>34619872</v>
      </c>
      <c r="AQ721" s="281">
        <f>ROUND(C204,0)</f>
        <v>398758</v>
      </c>
      <c r="AR721" s="281">
        <f>ROUND(D204,0)</f>
        <v>-102453</v>
      </c>
      <c r="AS721" s="281"/>
      <c r="AT721" s="281"/>
      <c r="AU721" s="281"/>
      <c r="AV721" s="281">
        <f>ROUND(B210,0)</f>
        <v>10355059</v>
      </c>
      <c r="AW721" s="281">
        <f>ROUND(C210,0)</f>
        <v>1018461</v>
      </c>
      <c r="AX721" s="281">
        <f>ROUND(D210,0)</f>
        <v>-62966</v>
      </c>
      <c r="AY721" s="281">
        <f>ROUND(B211,0)</f>
        <v>645596</v>
      </c>
      <c r="AZ721" s="281">
        <f>ROUND(C211,0)</f>
        <v>56288</v>
      </c>
      <c r="BA721" s="281">
        <f>ROUND(D211,0)</f>
        <v>4071</v>
      </c>
      <c r="BB721" s="281">
        <f>ROUND(B212,0)</f>
        <v>0</v>
      </c>
      <c r="BC721" s="281">
        <f>ROUND(C212,0)</f>
        <v>0</v>
      </c>
      <c r="BD721" s="281">
        <f>ROUND(D212,0)</f>
        <v>0</v>
      </c>
      <c r="BE721" s="281">
        <f>ROUND(B213,0)</f>
        <v>7859760</v>
      </c>
      <c r="BF721" s="281">
        <f>ROUND(C213,0)</f>
        <v>363324</v>
      </c>
      <c r="BG721" s="281">
        <f>ROUND(D213,0)</f>
        <v>-60640</v>
      </c>
      <c r="BH721" s="281">
        <f>ROUND(B214,0)</f>
        <v>0</v>
      </c>
      <c r="BI721" s="281">
        <f>ROUND(C214,0)</f>
        <v>0</v>
      </c>
      <c r="BJ721" s="281">
        <f>ROUND(D214,0)</f>
        <v>0</v>
      </c>
      <c r="BK721" s="281">
        <f>ROUND(B215,0)</f>
        <v>0</v>
      </c>
      <c r="BL721" s="281">
        <f>ROUND(C215,0)</f>
        <v>0</v>
      </c>
      <c r="BM721" s="281">
        <f>ROUND(D215,0)</f>
        <v>0</v>
      </c>
      <c r="BN721" s="281">
        <f>ROUND(B216,0)</f>
        <v>0</v>
      </c>
      <c r="BO721" s="281">
        <f>ROUND(C216,0)</f>
        <v>0</v>
      </c>
      <c r="BP721" s="281">
        <f>ROUND(D216,0)</f>
        <v>0</v>
      </c>
      <c r="BQ721" s="281">
        <f>ROUND(B217,0)</f>
        <v>20659185</v>
      </c>
      <c r="BR721" s="281">
        <f>ROUND(C217,0)</f>
        <v>1530879</v>
      </c>
      <c r="BS721" s="281">
        <f>ROUND(D217,0)</f>
        <v>-119535</v>
      </c>
      <c r="BT721" s="281">
        <f>ROUND(C222,0)</f>
        <v>0</v>
      </c>
      <c r="BU721" s="281">
        <f>ROUND(C223,0)</f>
        <v>6079195</v>
      </c>
      <c r="BV721" s="281">
        <f>ROUND(C224,0)</f>
        <v>6189213</v>
      </c>
      <c r="BW721" s="281">
        <f>ROUND(C225,0)</f>
        <v>0</v>
      </c>
      <c r="BX721" s="281">
        <f>ROUND(C226,0)</f>
        <v>0</v>
      </c>
      <c r="BY721" s="281">
        <f>ROUND(C227,0)</f>
        <v>0</v>
      </c>
      <c r="BZ721" s="281">
        <f>ROUND(C230,0)</f>
        <v>0</v>
      </c>
      <c r="CA721" s="281">
        <f>ROUND(C232,0)</f>
        <v>0</v>
      </c>
      <c r="CB721" s="281">
        <f>ROUND(C233,0)</f>
        <v>59888</v>
      </c>
      <c r="CC721" s="281">
        <f>ROUND(C237+C238,0)</f>
        <v>0</v>
      </c>
    </row>
    <row r="723" spans="1:84" ht="12.65" customHeight="1" x14ac:dyDescent="0.3">
      <c r="A723" s="201" t="s">
        <v>148</v>
      </c>
      <c r="B723" s="201"/>
      <c r="C723" s="201"/>
      <c r="D723" s="201"/>
      <c r="E723" s="201"/>
      <c r="F723" s="201"/>
      <c r="G723" s="201"/>
      <c r="H723" s="281"/>
      <c r="I723" s="281"/>
      <c r="J723" s="281"/>
      <c r="K723" s="281"/>
      <c r="L723" s="281"/>
      <c r="M723" s="281"/>
      <c r="N723" s="281"/>
      <c r="O723" s="281"/>
      <c r="P723" s="281"/>
      <c r="Q723" s="281"/>
      <c r="R723" s="281"/>
      <c r="S723" s="281"/>
      <c r="T723" s="281"/>
      <c r="U723" s="281"/>
      <c r="V723" s="281"/>
      <c r="W723" s="281"/>
      <c r="X723" s="281"/>
      <c r="Y723" s="281"/>
      <c r="Z723" s="281"/>
      <c r="AA723" s="281"/>
      <c r="AB723" s="281"/>
      <c r="AC723" s="281"/>
      <c r="AD723" s="281"/>
      <c r="AE723" s="281"/>
      <c r="AF723" s="281"/>
      <c r="AG723" s="281"/>
      <c r="AH723" s="281"/>
      <c r="AI723" s="281"/>
      <c r="AJ723" s="281"/>
      <c r="AK723" s="281"/>
      <c r="AL723" s="281"/>
      <c r="AM723" s="281"/>
      <c r="AN723" s="281"/>
      <c r="AO723" s="281"/>
      <c r="AP723" s="281"/>
      <c r="AQ723" s="281"/>
      <c r="AR723" s="281"/>
      <c r="AS723" s="281"/>
      <c r="AT723" s="281"/>
      <c r="AU723" s="281"/>
      <c r="AV723" s="281"/>
      <c r="AW723" s="281"/>
      <c r="AX723" s="281"/>
      <c r="AY723" s="281"/>
      <c r="AZ723" s="281"/>
      <c r="BA723" s="281"/>
      <c r="BB723" s="281"/>
      <c r="BC723" s="281"/>
      <c r="BD723" s="281"/>
      <c r="BE723" s="281"/>
      <c r="BF723" s="281"/>
      <c r="BG723" s="281"/>
      <c r="BH723" s="281"/>
      <c r="BI723" s="281"/>
      <c r="BJ723" s="281"/>
      <c r="BK723" s="281"/>
      <c r="BL723" s="281"/>
      <c r="BM723" s="281"/>
      <c r="BN723" s="281"/>
      <c r="BO723" s="281"/>
      <c r="BP723" s="281"/>
      <c r="BQ723" s="281"/>
      <c r="BR723" s="281"/>
    </row>
    <row r="724" spans="1:84" ht="12.65" customHeight="1" x14ac:dyDescent="0.3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">
      <c r="A725" s="283" t="str">
        <f>RIGHT(C84,3)&amp;"*"&amp;RIGHT(C83,4)&amp;"*"&amp;"A"</f>
        <v>. 6*150*A</v>
      </c>
      <c r="B725" s="281">
        <f>ROUND(C112,0)</f>
        <v>52</v>
      </c>
      <c r="C725" s="281">
        <f>ROUND(C113,0)</f>
        <v>0</v>
      </c>
      <c r="D725" s="281">
        <f>ROUND(C114,0)</f>
        <v>61</v>
      </c>
      <c r="E725" s="281">
        <f>ROUND(C115,0)</f>
        <v>0</v>
      </c>
      <c r="F725" s="281">
        <f>ROUND(D112,0)</f>
        <v>4564</v>
      </c>
      <c r="G725" s="281">
        <f>ROUND(D113,0)</f>
        <v>0</v>
      </c>
      <c r="H725" s="281">
        <f>ROUND(D114,0)</f>
        <v>111</v>
      </c>
      <c r="I725" s="281">
        <f>ROUND(D115,0)</f>
        <v>0</v>
      </c>
      <c r="J725" s="281">
        <f>ROUND(C117,0)</f>
        <v>0</v>
      </c>
      <c r="K725" s="281">
        <f>ROUND(C118,0)</f>
        <v>16</v>
      </c>
      <c r="L725" s="281">
        <f>ROUND(C119,0)</f>
        <v>0</v>
      </c>
      <c r="M725" s="281">
        <f>ROUND(C120,0)</f>
        <v>0</v>
      </c>
      <c r="N725" s="281">
        <f>ROUND(C121,0)</f>
        <v>0</v>
      </c>
      <c r="O725" s="281">
        <f>ROUND(C122,0)</f>
        <v>0</v>
      </c>
      <c r="P725" s="281">
        <f>ROUND(C123,0)</f>
        <v>0</v>
      </c>
      <c r="Q725" s="281">
        <f>ROUND(C124,0)</f>
        <v>9</v>
      </c>
      <c r="R725" s="281">
        <f>ROUND(C125,0)</f>
        <v>0</v>
      </c>
      <c r="S725" s="281">
        <f>ROUND(C126,0)</f>
        <v>0</v>
      </c>
      <c r="T725" s="281"/>
      <c r="U725" s="281">
        <f>ROUND(C127,0)</f>
        <v>0</v>
      </c>
      <c r="V725" s="281">
        <f>ROUND(C129,0)</f>
        <v>0</v>
      </c>
      <c r="W725" s="281">
        <f>ROUND(C130,0)</f>
        <v>0</v>
      </c>
      <c r="X725" s="281">
        <f>ROUND(B139,0)</f>
        <v>488</v>
      </c>
      <c r="Y725" s="281">
        <f>ROUND(B140,0)</f>
        <v>0</v>
      </c>
      <c r="Z725" s="281">
        <f>ROUND(B141,0)</f>
        <v>3231391</v>
      </c>
      <c r="AA725" s="281">
        <f>ROUND(B142,0)</f>
        <v>7337103</v>
      </c>
      <c r="AB725" s="281">
        <f>ROUND(B143,0)</f>
        <v>0</v>
      </c>
      <c r="AC725" s="281">
        <f>ROUND(C139,0)</f>
        <v>523</v>
      </c>
      <c r="AD725" s="281">
        <f>ROUND(C140,0)</f>
        <v>0</v>
      </c>
      <c r="AE725" s="281">
        <f>ROUND(C141,0)</f>
        <v>3463151</v>
      </c>
      <c r="AF725" s="281">
        <f>ROUND(C142,0)</f>
        <v>11807819</v>
      </c>
      <c r="AG725" s="281">
        <f>ROUND(C143,0)</f>
        <v>0</v>
      </c>
      <c r="AH725" s="281">
        <f>ROUND(D139,0)</f>
        <v>107</v>
      </c>
      <c r="AI725" s="281">
        <f>ROUND(D140,0)</f>
        <v>0</v>
      </c>
      <c r="AJ725" s="281">
        <f>ROUND(D141,0)</f>
        <v>708522</v>
      </c>
      <c r="AK725" s="281">
        <f>ROUND(D142,0)</f>
        <v>11494657</v>
      </c>
      <c r="AL725" s="281">
        <f>ROUND(D143,0)</f>
        <v>0</v>
      </c>
      <c r="AM725" s="281">
        <f>ROUND(B145,0)</f>
        <v>597</v>
      </c>
      <c r="AN725" s="281">
        <f>ROUND(B146,0)</f>
        <v>0</v>
      </c>
      <c r="AO725" s="281">
        <f>ROUND(B147,0)</f>
        <v>1124983</v>
      </c>
      <c r="AP725" s="281">
        <f>ROUND(B148,0)</f>
        <v>0</v>
      </c>
      <c r="AQ725" s="281">
        <f>ROUND(B149,0)</f>
        <v>0</v>
      </c>
      <c r="AR725" s="281">
        <f>ROUND(C145,0)</f>
        <v>2654</v>
      </c>
      <c r="AS725" s="281">
        <f>ROUND(C146,0)</f>
        <v>0</v>
      </c>
      <c r="AT725" s="281">
        <f>ROUND(C147,0)</f>
        <v>5001182</v>
      </c>
      <c r="AU725" s="281">
        <f>ROUND(C148,0)</f>
        <v>0</v>
      </c>
      <c r="AV725" s="281">
        <f>ROUND(C149,0)</f>
        <v>0</v>
      </c>
      <c r="AW725" s="281">
        <f>ROUND(D145,0)</f>
        <v>1313</v>
      </c>
      <c r="AX725" s="281">
        <f>ROUND(D146,0)</f>
        <v>0</v>
      </c>
      <c r="AY725" s="281">
        <f>ROUND(D147,0)</f>
        <v>2474210</v>
      </c>
      <c r="AZ725" s="281">
        <f>ROUND(D148,0)</f>
        <v>0</v>
      </c>
      <c r="BA725" s="281">
        <f>ROUND(D149,0)</f>
        <v>0</v>
      </c>
      <c r="BB725" s="281">
        <f>ROUND(B151,0)</f>
        <v>0</v>
      </c>
      <c r="BC725" s="281">
        <f>ROUND(B152,0)</f>
        <v>0</v>
      </c>
      <c r="BD725" s="281">
        <f>ROUND(B153,0)</f>
        <v>0</v>
      </c>
      <c r="BE725" s="281">
        <f>ROUND(B154,0)</f>
        <v>0</v>
      </c>
      <c r="BF725" s="281">
        <f>ROUND(B155,0)</f>
        <v>0</v>
      </c>
      <c r="BG725" s="281">
        <f>ROUND(C151,0)</f>
        <v>0</v>
      </c>
      <c r="BH725" s="281">
        <f>ROUND(C152,0)</f>
        <v>0</v>
      </c>
      <c r="BI725" s="281">
        <f>ROUND(C153,0)</f>
        <v>0</v>
      </c>
      <c r="BJ725" s="281">
        <f>ROUND(C154,0)</f>
        <v>0</v>
      </c>
      <c r="BK725" s="281">
        <f>ROUND(C155,0)</f>
        <v>0</v>
      </c>
      <c r="BL725" s="281">
        <f>ROUND(D151,0)</f>
        <v>0</v>
      </c>
      <c r="BM725" s="281">
        <f>ROUND(D152,0)</f>
        <v>0</v>
      </c>
      <c r="BN725" s="281">
        <f>ROUND(D153,0)</f>
        <v>0</v>
      </c>
      <c r="BO725" s="281">
        <f>ROUND(D154,0)</f>
        <v>0</v>
      </c>
      <c r="BP725" s="281">
        <f>ROUND(D155,0)</f>
        <v>0</v>
      </c>
      <c r="BQ725" s="281">
        <f>ROUND(B158,0)</f>
        <v>0</v>
      </c>
      <c r="BR725" s="281">
        <f>ROUND(C158,0)</f>
        <v>0</v>
      </c>
    </row>
    <row r="727" spans="1:84" ht="12.65" customHeight="1" x14ac:dyDescent="0.3">
      <c r="A727" s="201" t="s">
        <v>895</v>
      </c>
      <c r="B727" s="201"/>
      <c r="C727" s="201"/>
      <c r="D727" s="201"/>
      <c r="E727" s="201"/>
      <c r="F727" s="201"/>
      <c r="G727" s="201"/>
      <c r="H727" s="281"/>
      <c r="I727" s="281"/>
      <c r="J727" s="281"/>
      <c r="K727" s="281"/>
      <c r="L727" s="281"/>
      <c r="M727" s="281"/>
      <c r="N727" s="281"/>
      <c r="O727" s="281"/>
      <c r="P727" s="281"/>
      <c r="Q727" s="281"/>
      <c r="R727" s="281"/>
      <c r="S727" s="281"/>
      <c r="T727" s="281"/>
      <c r="U727" s="281"/>
      <c r="V727" s="281"/>
      <c r="W727" s="281"/>
      <c r="X727" s="281"/>
      <c r="Y727" s="281"/>
      <c r="Z727" s="281"/>
      <c r="AA727" s="281"/>
      <c r="AB727" s="281"/>
      <c r="AC727" s="281"/>
      <c r="AD727" s="281"/>
      <c r="AE727" s="281"/>
      <c r="AF727" s="281"/>
      <c r="AG727" s="281"/>
      <c r="AH727" s="281"/>
      <c r="AI727" s="281"/>
      <c r="AJ727" s="281"/>
      <c r="AK727" s="281"/>
      <c r="AL727" s="281"/>
      <c r="AM727" s="281"/>
      <c r="AN727" s="281"/>
      <c r="AO727" s="281"/>
      <c r="AP727" s="281"/>
      <c r="AQ727" s="281"/>
      <c r="AR727" s="281"/>
      <c r="AS727" s="281"/>
      <c r="AT727" s="281"/>
      <c r="AU727" s="281"/>
      <c r="AV727" s="281"/>
      <c r="AW727" s="281"/>
      <c r="AX727" s="281"/>
      <c r="AY727" s="281"/>
      <c r="AZ727" s="281"/>
      <c r="BA727" s="281"/>
      <c r="BB727" s="281"/>
      <c r="BC727" s="281"/>
      <c r="BD727" s="281"/>
      <c r="BE727" s="281"/>
      <c r="BF727" s="281"/>
      <c r="BG727" s="281"/>
      <c r="BH727" s="281"/>
      <c r="BI727" s="281"/>
      <c r="BJ727" s="281"/>
      <c r="BK727" s="281"/>
      <c r="BL727" s="281"/>
      <c r="BM727" s="281"/>
      <c r="BN727" s="281"/>
      <c r="BO727" s="281"/>
      <c r="BP727" s="281"/>
      <c r="BQ727" s="281"/>
      <c r="BR727" s="281"/>
      <c r="BS727" s="281"/>
      <c r="BT727" s="281"/>
      <c r="BU727" s="281"/>
      <c r="BV727" s="281"/>
      <c r="BW727" s="281"/>
      <c r="BX727" s="281"/>
      <c r="BY727" s="281"/>
      <c r="BZ727" s="281"/>
      <c r="CA727" s="281"/>
      <c r="CB727" s="281"/>
      <c r="CC727" s="281"/>
      <c r="CD727" s="281"/>
      <c r="CE727" s="281"/>
      <c r="CF727" s="281"/>
    </row>
    <row r="728" spans="1:84" ht="12.65" customHeight="1" x14ac:dyDescent="0.3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">
      <c r="A729" s="283" t="str">
        <f>RIGHT(C84,3)&amp;"*"&amp;RIGHT(C83,4)&amp;"*"&amp;"A"</f>
        <v>. 6*150*A</v>
      </c>
      <c r="B729" s="281">
        <f>ROUND(C249,0)</f>
        <v>0</v>
      </c>
      <c r="C729" s="281">
        <f>ROUND(C250,0)</f>
        <v>8416209</v>
      </c>
      <c r="D729" s="281">
        <f>ROUND(C251,0)</f>
        <v>0</v>
      </c>
      <c r="E729" s="281">
        <f>ROUND(C252,0)</f>
        <v>10192583</v>
      </c>
      <c r="F729" s="281">
        <f>ROUND(C253,0)</f>
        <v>6468236</v>
      </c>
      <c r="G729" s="281">
        <f>ROUND(C254,0)</f>
        <v>0</v>
      </c>
      <c r="H729" s="281">
        <f>ROUND(C255,0)</f>
        <v>522209</v>
      </c>
      <c r="I729" s="281">
        <f>ROUND(C256,0)</f>
        <v>0</v>
      </c>
      <c r="J729" s="281">
        <f>ROUND(C257,0)</f>
        <v>870756</v>
      </c>
      <c r="K729" s="281">
        <f>ROUND(C258,0)</f>
        <v>426839</v>
      </c>
      <c r="L729" s="281">
        <f>ROUND(C261,0)</f>
        <v>0</v>
      </c>
      <c r="M729" s="281">
        <f>ROUND(C262,0)</f>
        <v>3423342</v>
      </c>
      <c r="N729" s="281">
        <f>ROUND(C263,0)</f>
        <v>0</v>
      </c>
      <c r="O729" s="281">
        <f>ROUND(C266,0)</f>
        <v>0</v>
      </c>
      <c r="P729" s="281">
        <f>ROUND(C267,0)</f>
        <v>222805</v>
      </c>
      <c r="Q729" s="281">
        <f>ROUND(C268,0)</f>
        <v>2700469</v>
      </c>
      <c r="R729" s="281">
        <f>ROUND(C269,0)</f>
        <v>21937489</v>
      </c>
      <c r="S729" s="281">
        <f>ROUND(C270,0)</f>
        <v>721883</v>
      </c>
      <c r="T729" s="281">
        <f>ROUND(C271,0)</f>
        <v>0</v>
      </c>
      <c r="U729" s="281">
        <f>ROUND(C272,0)</f>
        <v>9538437</v>
      </c>
      <c r="V729" s="281">
        <f>ROUND(C273,0)</f>
        <v>0</v>
      </c>
      <c r="W729" s="281">
        <f>ROUND(C274,0)</f>
        <v>0</v>
      </c>
      <c r="X729" s="281">
        <f>ROUND(C275,0)</f>
        <v>0</v>
      </c>
      <c r="Y729" s="281">
        <f>ROUND(C278,0)</f>
        <v>0</v>
      </c>
      <c r="Z729" s="281">
        <f>ROUND(C279,0)</f>
        <v>0</v>
      </c>
      <c r="AA729" s="281">
        <f>ROUND(C280,0)</f>
        <v>0</v>
      </c>
      <c r="AB729" s="281">
        <f>ROUND(C281,0)</f>
        <v>0</v>
      </c>
      <c r="AC729" s="281">
        <f>ROUND(C285,0)</f>
        <v>0</v>
      </c>
      <c r="AD729" s="281">
        <f>ROUND(C286,0)</f>
        <v>0</v>
      </c>
      <c r="AE729" s="281">
        <f>ROUND(C287,0)</f>
        <v>0</v>
      </c>
      <c r="AF729" s="281">
        <f>ROUND(C288,0)</f>
        <v>0</v>
      </c>
      <c r="AG729" s="281">
        <f>ROUND(C303,0)</f>
        <v>0</v>
      </c>
      <c r="AH729" s="281">
        <f>ROUND(C304,0)</f>
        <v>0</v>
      </c>
      <c r="AI729" s="281">
        <f>ROUND(C305,0)</f>
        <v>908499</v>
      </c>
      <c r="AJ729" s="281">
        <f>ROUND(C306,0)</f>
        <v>4351696</v>
      </c>
      <c r="AK729" s="281">
        <f>ROUND(C307,0)</f>
        <v>0</v>
      </c>
      <c r="AL729" s="281">
        <f>ROUND(C308,0)</f>
        <v>0</v>
      </c>
      <c r="AM729" s="281">
        <f>ROUND(C309,0)</f>
        <v>1745837</v>
      </c>
      <c r="AN729" s="281">
        <f>ROUND(C310,0)</f>
        <v>0</v>
      </c>
      <c r="AO729" s="281">
        <f>ROUND(C311,0)</f>
        <v>0</v>
      </c>
      <c r="AP729" s="281">
        <f>ROUND(C312,0)</f>
        <v>4375211</v>
      </c>
      <c r="AQ729" s="281">
        <f>ROUND(C315,0)</f>
        <v>0</v>
      </c>
      <c r="AR729" s="281">
        <f>ROUND(C316,0)</f>
        <v>0</v>
      </c>
      <c r="AS729" s="281">
        <f>ROUND(C317,0)</f>
        <v>0</v>
      </c>
      <c r="AT729" s="281">
        <f>ROUND(C320,0)</f>
        <v>0</v>
      </c>
      <c r="AU729" s="281">
        <f>ROUND(C321,0)</f>
        <v>0</v>
      </c>
      <c r="AV729" s="281">
        <f>ROUND(C322,0)</f>
        <v>0</v>
      </c>
      <c r="AW729" s="281">
        <f>ROUND(C323,0)</f>
        <v>2679992</v>
      </c>
      <c r="AX729" s="281">
        <f>ROUND(C324,0)</f>
        <v>0</v>
      </c>
      <c r="AY729" s="281">
        <f>ROUND(C325,0)</f>
        <v>21081905</v>
      </c>
      <c r="AZ729" s="281">
        <f>ROUND(C326,0)</f>
        <v>0</v>
      </c>
      <c r="BA729" s="281">
        <f>ROUND(C327,0)</f>
        <v>0</v>
      </c>
      <c r="BB729" s="281">
        <f>ROUND(C331,0)</f>
        <v>0</v>
      </c>
      <c r="BC729" s="281"/>
      <c r="BD729" s="281"/>
      <c r="BE729" s="281">
        <f>ROUND(C336,0)</f>
        <v>0</v>
      </c>
      <c r="BF729" s="281">
        <f>ROUND(C335,0)</f>
        <v>0</v>
      </c>
      <c r="BG729" s="281"/>
      <c r="BH729" s="281"/>
      <c r="BI729" s="284">
        <f>ROUND(CE60,2)</f>
        <v>206.98</v>
      </c>
      <c r="BJ729" s="281">
        <f>ROUND(C358,0)</f>
        <v>0</v>
      </c>
      <c r="BK729" s="281">
        <f>ROUND(C359,0)</f>
        <v>16003439</v>
      </c>
      <c r="BL729" s="281">
        <f>ROUND(C362,0)</f>
        <v>0</v>
      </c>
      <c r="BM729" s="281">
        <f>ROUND(C363,0)</f>
        <v>490289</v>
      </c>
      <c r="BN729" s="281">
        <f>ROUND(C364,0)</f>
        <v>16591019</v>
      </c>
      <c r="BO729" s="281">
        <f>ROUND(C368,0)</f>
        <v>0</v>
      </c>
      <c r="BP729" s="281">
        <f>ROUND(C369,0)</f>
        <v>0</v>
      </c>
      <c r="BQ729" s="281">
        <f>ROUND(C376,0)</f>
        <v>0</v>
      </c>
      <c r="BR729" s="281">
        <f>ROUND(C377,0)</f>
        <v>0</v>
      </c>
      <c r="BS729" s="281">
        <f>ROUND(C378,0)</f>
        <v>15909389</v>
      </c>
      <c r="BT729" s="281">
        <f>ROUND(C379,0)</f>
        <v>3926682</v>
      </c>
      <c r="BU729" s="281">
        <f>ROUND(C380,0)</f>
        <v>1040273</v>
      </c>
      <c r="BV729" s="281">
        <f>ROUND(C381,0)</f>
        <v>2705272</v>
      </c>
      <c r="BW729" s="281">
        <f>ROUND(C382,0)</f>
        <v>368425</v>
      </c>
      <c r="BX729" s="281">
        <f>ROUND(C383,0)</f>
        <v>4216091</v>
      </c>
      <c r="BY729" s="281">
        <f>ROUND(C384,0)</f>
        <v>1530879</v>
      </c>
      <c r="BZ729" s="281">
        <f>ROUND(C385,0)</f>
        <v>2561536</v>
      </c>
      <c r="CA729" s="281">
        <f>ROUND(C386,0)</f>
        <v>359321</v>
      </c>
      <c r="CB729" s="281">
        <f>ROUND(C387,0)</f>
        <v>156725</v>
      </c>
      <c r="CC729" s="281">
        <f>ROUND(C388,0)</f>
        <v>1282327</v>
      </c>
      <c r="CD729" s="281">
        <f>ROUND(C391,0)</f>
        <v>0</v>
      </c>
      <c r="CE729" s="281">
        <f>ROUND(C393,0)</f>
        <v>0</v>
      </c>
      <c r="CF729" s="281">
        <f>ROUND(C394,0)</f>
        <v>0</v>
      </c>
    </row>
    <row r="731" spans="1:84" ht="12.65" customHeight="1" x14ac:dyDescent="0.3">
      <c r="A731" s="201" t="s">
        <v>979</v>
      </c>
      <c r="B731" s="201"/>
      <c r="C731" s="201"/>
      <c r="D731" s="201"/>
      <c r="E731" s="201"/>
      <c r="F731" s="201"/>
      <c r="G731" s="201"/>
      <c r="H731" s="281"/>
      <c r="I731" s="281"/>
      <c r="J731" s="281"/>
      <c r="K731" s="281"/>
      <c r="L731" s="281"/>
      <c r="M731" s="281"/>
      <c r="N731" s="281"/>
      <c r="O731" s="281"/>
      <c r="P731" s="281"/>
      <c r="Q731" s="281"/>
      <c r="R731" s="281"/>
      <c r="S731" s="281"/>
      <c r="T731" s="281"/>
      <c r="U731" s="281"/>
      <c r="V731" s="281"/>
      <c r="W731" s="281"/>
      <c r="X731" s="281"/>
      <c r="BL731" s="197"/>
    </row>
    <row r="732" spans="1:84" ht="12.65" customHeight="1" x14ac:dyDescent="0.3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">
      <c r="A733" s="209" t="str">
        <f>RIGHT($C$84,3)&amp;"*"&amp;RIGHT($C$83,4)&amp;"*"&amp;C$55&amp;"*"&amp;"A"</f>
        <v>. 6*150*6010*A</v>
      </c>
      <c r="B733" s="281">
        <f>ROUND(C59,0)</f>
        <v>0</v>
      </c>
      <c r="C733" s="284">
        <f>ROUND(C60,2)</f>
        <v>0</v>
      </c>
      <c r="D733" s="281">
        <f>ROUND(C61,0)</f>
        <v>0</v>
      </c>
      <c r="E733" s="281">
        <f>ROUND(C62,0)</f>
        <v>0</v>
      </c>
      <c r="F733" s="281">
        <f>ROUND(C63,0)</f>
        <v>0</v>
      </c>
      <c r="G733" s="281">
        <f>ROUND(C64,0)</f>
        <v>0</v>
      </c>
      <c r="H733" s="281">
        <f>ROUND(C65,0)</f>
        <v>0</v>
      </c>
      <c r="I733" s="281">
        <f>ROUND(C66,0)</f>
        <v>0</v>
      </c>
      <c r="J733" s="281">
        <f>ROUND(C67,0)</f>
        <v>0</v>
      </c>
      <c r="K733" s="281">
        <f>ROUND(C68,0)</f>
        <v>0</v>
      </c>
      <c r="L733" s="281">
        <f>ROUND(C70,0)</f>
        <v>0</v>
      </c>
      <c r="M733" s="281">
        <f>ROUND(C71,0)</f>
        <v>0</v>
      </c>
      <c r="N733" s="281">
        <f>ROUND(C76,0)</f>
        <v>0</v>
      </c>
      <c r="O733" s="281">
        <f>ROUND(C74,0)</f>
        <v>0</v>
      </c>
      <c r="P733" s="281">
        <f>IF(C77&gt;0,ROUND(C77,0),0)</f>
        <v>0</v>
      </c>
      <c r="Q733" s="281">
        <f>IF(C78&gt;0,ROUND(C78,0),0)</f>
        <v>0</v>
      </c>
      <c r="R733" s="281">
        <f>IF(C79&gt;0,ROUND(C79,0),0)</f>
        <v>0</v>
      </c>
      <c r="S733" s="281">
        <f>IF(C80&gt;0,ROUND(C80,0),0)</f>
        <v>0</v>
      </c>
      <c r="T733" s="284">
        <f>IF(C81&gt;0,ROUND(C81,2),0)</f>
        <v>0</v>
      </c>
      <c r="U733" s="281"/>
      <c r="X733" s="281"/>
      <c r="Y733" s="281"/>
      <c r="Z733" s="281">
        <f>IF(M667&lt;&gt;0,ROUND(M667,0),0)</f>
        <v>0</v>
      </c>
    </row>
    <row r="734" spans="1:84" ht="12.65" customHeight="1" x14ac:dyDescent="0.3">
      <c r="A734" s="209" t="str">
        <f>RIGHT($C$84,3)&amp;"*"&amp;RIGHT($C$83,4)&amp;"*"&amp;D$55&amp;"*"&amp;"A"</f>
        <v>. 6*150*6030*A</v>
      </c>
      <c r="B734" s="281">
        <f>ROUND(D59,0)</f>
        <v>0</v>
      </c>
      <c r="C734" s="284">
        <f>ROUND(D60,2)</f>
        <v>0</v>
      </c>
      <c r="D734" s="281">
        <f>ROUND(D61,0)</f>
        <v>0</v>
      </c>
      <c r="E734" s="281">
        <f>ROUND(D62,0)</f>
        <v>0</v>
      </c>
      <c r="F734" s="281">
        <f>ROUND(D63,0)</f>
        <v>0</v>
      </c>
      <c r="G734" s="281">
        <f>ROUND(D64,0)</f>
        <v>0</v>
      </c>
      <c r="H734" s="281">
        <f>ROUND(D65,0)</f>
        <v>0</v>
      </c>
      <c r="I734" s="281">
        <f>ROUND(D66,0)</f>
        <v>0</v>
      </c>
      <c r="J734" s="281">
        <f>ROUND(D67,0)</f>
        <v>0</v>
      </c>
      <c r="K734" s="281">
        <f>ROUND(D68,0)</f>
        <v>0</v>
      </c>
      <c r="L734" s="281">
        <f>ROUND(D70,0)</f>
        <v>0</v>
      </c>
      <c r="M734" s="281">
        <f>ROUND(D71,0)</f>
        <v>0</v>
      </c>
      <c r="N734" s="281">
        <f>ROUND(D76,0)</f>
        <v>0</v>
      </c>
      <c r="O734" s="281">
        <f>ROUND(D74,0)</f>
        <v>0</v>
      </c>
      <c r="P734" s="281">
        <f>IF(D77&gt;0,ROUND(D77,0),0)</f>
        <v>0</v>
      </c>
      <c r="Q734" s="281">
        <f>IF(D78&gt;0,ROUND(D78,0),0)</f>
        <v>0</v>
      </c>
      <c r="R734" s="281">
        <f>IF(D79&gt;0,ROUND(D79,0),0)</f>
        <v>0</v>
      </c>
      <c r="S734" s="281">
        <f>IF(D80&gt;0,ROUND(D80,0),0)</f>
        <v>0</v>
      </c>
      <c r="T734" s="284">
        <f>IF(D81&gt;0,ROUND(D81,2),0)</f>
        <v>0</v>
      </c>
      <c r="U734" s="281"/>
      <c r="X734" s="281"/>
      <c r="Y734" s="281"/>
      <c r="Z734" s="281">
        <f t="shared" ref="Z734:Z778" si="22">IF(M668&lt;&gt;0,ROUND(M668,0),0)</f>
        <v>0</v>
      </c>
    </row>
    <row r="735" spans="1:84" ht="12.65" customHeight="1" x14ac:dyDescent="0.3">
      <c r="A735" s="209" t="str">
        <f>RIGHT($C$84,3)&amp;"*"&amp;RIGHT($C$83,4)&amp;"*"&amp;E$55&amp;"*"&amp;"A"</f>
        <v>. 6*150*6070*A</v>
      </c>
      <c r="B735" s="281">
        <f>ROUND(E59,0)</f>
        <v>1007</v>
      </c>
      <c r="C735" s="284">
        <f>ROUND(E60,2)</f>
        <v>5.55</v>
      </c>
      <c r="D735" s="281">
        <f>ROUND(E61,0)</f>
        <v>409783</v>
      </c>
      <c r="E735" s="281">
        <f>ROUND(E62,0)</f>
        <v>101141</v>
      </c>
      <c r="F735" s="281">
        <f>ROUND(E63,0)</f>
        <v>821</v>
      </c>
      <c r="G735" s="281">
        <f>ROUND(E64,0)</f>
        <v>24578</v>
      </c>
      <c r="H735" s="281">
        <f>ROUND(E65,0)</f>
        <v>749</v>
      </c>
      <c r="I735" s="281">
        <f>ROUND(E66,0)</f>
        <v>91542</v>
      </c>
      <c r="J735" s="281">
        <f>ROUND(E67,0)</f>
        <v>52591</v>
      </c>
      <c r="K735" s="281">
        <f>ROUND(E68,0)</f>
        <v>8252</v>
      </c>
      <c r="L735" s="281">
        <f>ROUND(E70,0)</f>
        <v>0</v>
      </c>
      <c r="M735" s="281">
        <f>ROUND(E71,0)</f>
        <v>695238</v>
      </c>
      <c r="N735" s="281">
        <f>ROUND(E76,0)</f>
        <v>3145</v>
      </c>
      <c r="O735" s="281">
        <f>ROUND(E74,0)</f>
        <v>11994</v>
      </c>
      <c r="P735" s="281">
        <f>IF(E77&gt;0,ROUND(E77,0),0)</f>
        <v>3200</v>
      </c>
      <c r="Q735" s="281">
        <f>IF(E78&gt;0,ROUND(E78,0),0)</f>
        <v>252</v>
      </c>
      <c r="R735" s="281">
        <f>IF(E79&gt;0,ROUND(E79,0),0)</f>
        <v>16766</v>
      </c>
      <c r="S735" s="281">
        <f>IF(E80&gt;0,ROUND(E80,0),0)</f>
        <v>5</v>
      </c>
      <c r="T735" s="284">
        <f>IF(E81&gt;0,ROUND(E81,2),0)</f>
        <v>0</v>
      </c>
      <c r="U735" s="281"/>
      <c r="X735" s="281"/>
      <c r="Y735" s="281"/>
      <c r="Z735" s="281">
        <f t="shared" si="22"/>
        <v>0</v>
      </c>
    </row>
    <row r="736" spans="1:84" ht="12.65" customHeight="1" x14ac:dyDescent="0.3">
      <c r="A736" s="209" t="str">
        <f>RIGHT($C$84,3)&amp;"*"&amp;RIGHT($C$83,4)&amp;"*"&amp;F$55&amp;"*"&amp;"A"</f>
        <v>. 6*150*6100*A</v>
      </c>
      <c r="B736" s="281">
        <f>ROUND(F59,0)</f>
        <v>0</v>
      </c>
      <c r="C736" s="284">
        <f>ROUND(F60,2)</f>
        <v>0</v>
      </c>
      <c r="D736" s="281">
        <f>ROUND(F61,0)</f>
        <v>0</v>
      </c>
      <c r="E736" s="281">
        <f>ROUND(F62,0)</f>
        <v>0</v>
      </c>
      <c r="F736" s="281">
        <f>ROUND(F63,0)</f>
        <v>0</v>
      </c>
      <c r="G736" s="281">
        <f>ROUND(F64,0)</f>
        <v>0</v>
      </c>
      <c r="H736" s="281">
        <f>ROUND(F65,0)</f>
        <v>0</v>
      </c>
      <c r="I736" s="281">
        <f>ROUND(F66,0)</f>
        <v>0</v>
      </c>
      <c r="J736" s="281">
        <f>ROUND(F67,0)</f>
        <v>0</v>
      </c>
      <c r="K736" s="281">
        <f>ROUND(F68,0)</f>
        <v>0</v>
      </c>
      <c r="L736" s="281">
        <f>ROUND(F70,0)</f>
        <v>0</v>
      </c>
      <c r="M736" s="281">
        <f>ROUND(F71,0)</f>
        <v>0</v>
      </c>
      <c r="N736" s="281">
        <f>ROUND(F76,0)</f>
        <v>0</v>
      </c>
      <c r="O736" s="281">
        <f>ROUND(F74,0)</f>
        <v>0</v>
      </c>
      <c r="P736" s="281">
        <f>IF(F77&gt;0,ROUND(F77,0),0)</f>
        <v>0</v>
      </c>
      <c r="Q736" s="281">
        <f>IF(F78&gt;0,ROUND(F78,0),0)</f>
        <v>0</v>
      </c>
      <c r="R736" s="281">
        <f>IF(F79&gt;0,ROUND(F79,0),0)</f>
        <v>0</v>
      </c>
      <c r="S736" s="281">
        <f>IF(F80&gt;0,ROUND(F80,0),0)</f>
        <v>0</v>
      </c>
      <c r="T736" s="284">
        <f>IF(F81&gt;0,ROUND(F81,2),0)</f>
        <v>0</v>
      </c>
      <c r="U736" s="281"/>
      <c r="X736" s="281"/>
      <c r="Y736" s="281"/>
      <c r="Z736" s="281">
        <f t="shared" si="22"/>
        <v>728015</v>
      </c>
    </row>
    <row r="737" spans="1:26" ht="12.65" customHeight="1" x14ac:dyDescent="0.3">
      <c r="A737" s="209" t="str">
        <f>RIGHT($C$84,3)&amp;"*"&amp;RIGHT($C$83,4)&amp;"*"&amp;G$55&amp;"*"&amp;"A"</f>
        <v>. 6*150*6120*A</v>
      </c>
      <c r="B737" s="281">
        <f>ROUND(G59,0)</f>
        <v>0</v>
      </c>
      <c r="C737" s="284">
        <f>ROUND(G60,2)</f>
        <v>0</v>
      </c>
      <c r="D737" s="281">
        <f>ROUND(G61,0)</f>
        <v>0</v>
      </c>
      <c r="E737" s="281">
        <f>ROUND(G62,0)</f>
        <v>0</v>
      </c>
      <c r="F737" s="281">
        <f>ROUND(G63,0)</f>
        <v>0</v>
      </c>
      <c r="G737" s="281">
        <f>ROUND(G64,0)</f>
        <v>0</v>
      </c>
      <c r="H737" s="281">
        <f>ROUND(G65,0)</f>
        <v>0</v>
      </c>
      <c r="I737" s="281">
        <f>ROUND(G66,0)</f>
        <v>0</v>
      </c>
      <c r="J737" s="281">
        <f>ROUND(G67,0)</f>
        <v>0</v>
      </c>
      <c r="K737" s="281">
        <f>ROUND(G68,0)</f>
        <v>0</v>
      </c>
      <c r="L737" s="281">
        <f>ROUND(G70,0)</f>
        <v>0</v>
      </c>
      <c r="M737" s="281">
        <f>ROUND(G71,0)</f>
        <v>0</v>
      </c>
      <c r="N737" s="281">
        <f>ROUND(G76,0)</f>
        <v>0</v>
      </c>
      <c r="O737" s="281">
        <f>ROUND(G74,0)</f>
        <v>0</v>
      </c>
      <c r="P737" s="281">
        <f>IF(G77&gt;0,ROUND(G77,0),0)</f>
        <v>0</v>
      </c>
      <c r="Q737" s="281">
        <f>IF(G78&gt;0,ROUND(G78,0),0)</f>
        <v>0</v>
      </c>
      <c r="R737" s="281">
        <f>IF(G79&gt;0,ROUND(G79,0),0)</f>
        <v>0</v>
      </c>
      <c r="S737" s="281">
        <f>IF(G80&gt;0,ROUND(G80,0),0)</f>
        <v>0</v>
      </c>
      <c r="T737" s="284">
        <f>IF(G81&gt;0,ROUND(G81,2),0)</f>
        <v>0</v>
      </c>
      <c r="U737" s="281"/>
      <c r="X737" s="281"/>
      <c r="Y737" s="281"/>
      <c r="Z737" s="281">
        <f t="shared" si="22"/>
        <v>0</v>
      </c>
    </row>
    <row r="738" spans="1:26" ht="12.65" customHeight="1" x14ac:dyDescent="0.3">
      <c r="A738" s="209" t="str">
        <f>RIGHT($C$84,3)&amp;"*"&amp;RIGHT($C$83,4)&amp;"*"&amp;H$55&amp;"*"&amp;"A"</f>
        <v>. 6*150*6140*A</v>
      </c>
      <c r="B738" s="281">
        <f>ROUND(H59,0)</f>
        <v>0</v>
      </c>
      <c r="C738" s="284">
        <f>ROUND(H60,2)</f>
        <v>0</v>
      </c>
      <c r="D738" s="281">
        <f>ROUND(H61,0)</f>
        <v>0</v>
      </c>
      <c r="E738" s="281">
        <f>ROUND(H62,0)</f>
        <v>0</v>
      </c>
      <c r="F738" s="281">
        <f>ROUND(H63,0)</f>
        <v>0</v>
      </c>
      <c r="G738" s="281">
        <f>ROUND(H64,0)</f>
        <v>0</v>
      </c>
      <c r="H738" s="281">
        <f>ROUND(H65,0)</f>
        <v>0</v>
      </c>
      <c r="I738" s="281">
        <f>ROUND(H66,0)</f>
        <v>0</v>
      </c>
      <c r="J738" s="281">
        <f>ROUND(H67,0)</f>
        <v>0</v>
      </c>
      <c r="K738" s="281">
        <f>ROUND(H68,0)</f>
        <v>0</v>
      </c>
      <c r="L738" s="281">
        <f>ROUND(H70,0)</f>
        <v>0</v>
      </c>
      <c r="M738" s="281">
        <f>ROUND(H71,0)</f>
        <v>0</v>
      </c>
      <c r="N738" s="281">
        <f>ROUND(H76,0)</f>
        <v>0</v>
      </c>
      <c r="O738" s="281">
        <f>ROUND(H74,0)</f>
        <v>0</v>
      </c>
      <c r="P738" s="281">
        <f>IF(H77&gt;0,ROUND(H77,0),0)</f>
        <v>0</v>
      </c>
      <c r="Q738" s="281">
        <f>IF(H78&gt;0,ROUND(H78,0),0)</f>
        <v>0</v>
      </c>
      <c r="R738" s="281">
        <f>IF(H79&gt;0,ROUND(H79,0),0)</f>
        <v>0</v>
      </c>
      <c r="S738" s="281">
        <f>IF(H80&gt;0,ROUND(H80,0),0)</f>
        <v>0</v>
      </c>
      <c r="T738" s="284">
        <f>IF(H81&gt;0,ROUND(H81,2),0)</f>
        <v>0</v>
      </c>
      <c r="U738" s="281"/>
      <c r="X738" s="281"/>
      <c r="Y738" s="281"/>
      <c r="Z738" s="281">
        <f t="shared" si="22"/>
        <v>0</v>
      </c>
    </row>
    <row r="739" spans="1:26" ht="12.65" customHeight="1" x14ac:dyDescent="0.3">
      <c r="A739" s="209" t="str">
        <f>RIGHT($C$84,3)&amp;"*"&amp;RIGHT($C$83,4)&amp;"*"&amp;I$55&amp;"*"&amp;"A"</f>
        <v>. 6*150*6150*A</v>
      </c>
      <c r="B739" s="281">
        <f>ROUND(I59,0)</f>
        <v>0</v>
      </c>
      <c r="C739" s="284">
        <f>ROUND(I60,2)</f>
        <v>0</v>
      </c>
      <c r="D739" s="281">
        <f>ROUND(I61,0)</f>
        <v>0</v>
      </c>
      <c r="E739" s="281">
        <f>ROUND(I62,0)</f>
        <v>0</v>
      </c>
      <c r="F739" s="281">
        <f>ROUND(I63,0)</f>
        <v>0</v>
      </c>
      <c r="G739" s="281">
        <f>ROUND(I64,0)</f>
        <v>0</v>
      </c>
      <c r="H739" s="281">
        <f>ROUND(I65,0)</f>
        <v>0</v>
      </c>
      <c r="I739" s="281">
        <f>ROUND(I66,0)</f>
        <v>0</v>
      </c>
      <c r="J739" s="281">
        <f>ROUND(I67,0)</f>
        <v>0</v>
      </c>
      <c r="K739" s="281">
        <f>ROUND(I68,0)</f>
        <v>0</v>
      </c>
      <c r="L739" s="281">
        <f>ROUND(I70,0)</f>
        <v>0</v>
      </c>
      <c r="M739" s="281">
        <f>ROUND(I71,0)</f>
        <v>0</v>
      </c>
      <c r="N739" s="281">
        <f>ROUND(I76,0)</f>
        <v>0</v>
      </c>
      <c r="O739" s="281">
        <f>ROUND(I74,0)</f>
        <v>0</v>
      </c>
      <c r="P739" s="281">
        <f>IF(I77&gt;0,ROUND(I77,0),0)</f>
        <v>0</v>
      </c>
      <c r="Q739" s="281">
        <f>IF(I78&gt;0,ROUND(I78,0),0)</f>
        <v>0</v>
      </c>
      <c r="R739" s="281">
        <f>IF(I79&gt;0,ROUND(I79,0),0)</f>
        <v>0</v>
      </c>
      <c r="S739" s="281">
        <f>IF(I80&gt;0,ROUND(I80,0),0)</f>
        <v>0</v>
      </c>
      <c r="T739" s="284">
        <f>IF(I81&gt;0,ROUND(I81,2),0)</f>
        <v>0</v>
      </c>
      <c r="U739" s="281"/>
      <c r="X739" s="281"/>
      <c r="Y739" s="281"/>
      <c r="Z739" s="281">
        <f t="shared" si="22"/>
        <v>0</v>
      </c>
    </row>
    <row r="740" spans="1:26" ht="12.65" customHeight="1" x14ac:dyDescent="0.3">
      <c r="A740" s="209" t="str">
        <f>RIGHT($C$84,3)&amp;"*"&amp;RIGHT($C$83,4)&amp;"*"&amp;J$55&amp;"*"&amp;"A"</f>
        <v>. 6*150*6170*A</v>
      </c>
      <c r="B740" s="281">
        <f>ROUND(J59,0)</f>
        <v>111</v>
      </c>
      <c r="C740" s="284">
        <f>ROUND(J60,2)</f>
        <v>0.61</v>
      </c>
      <c r="D740" s="281">
        <f>ROUND(J61,0)</f>
        <v>45170</v>
      </c>
      <c r="E740" s="281">
        <f>ROUND(J62,0)</f>
        <v>11149</v>
      </c>
      <c r="F740" s="281">
        <f>ROUND(J63,0)</f>
        <v>91</v>
      </c>
      <c r="G740" s="281">
        <f>ROUND(J64,0)</f>
        <v>2709</v>
      </c>
      <c r="H740" s="281">
        <f>ROUND(J65,0)</f>
        <v>83</v>
      </c>
      <c r="I740" s="281">
        <f>ROUND(J66,0)</f>
        <v>10091</v>
      </c>
      <c r="J740" s="281">
        <f>ROUND(J67,0)</f>
        <v>0</v>
      </c>
      <c r="K740" s="281">
        <f>ROUND(J68,0)</f>
        <v>910</v>
      </c>
      <c r="L740" s="281">
        <f>ROUND(J70,0)</f>
        <v>0</v>
      </c>
      <c r="M740" s="281">
        <f>ROUND(J71,0)</f>
        <v>70840</v>
      </c>
      <c r="N740" s="281">
        <f>ROUND(J76,0)</f>
        <v>0</v>
      </c>
      <c r="O740" s="281">
        <f>ROUND(J74,0)</f>
        <v>1150</v>
      </c>
      <c r="P740" s="281">
        <f>IF(J77&gt;0,ROUND(J77,0),0)</f>
        <v>0</v>
      </c>
      <c r="Q740" s="281">
        <f>IF(J78&gt;0,ROUND(J78,0),0)</f>
        <v>0</v>
      </c>
      <c r="R740" s="281">
        <f>IF(J79&gt;0,ROUND(J79,0),0)</f>
        <v>1848</v>
      </c>
      <c r="S740" s="281">
        <f>IF(J80&gt;0,ROUND(J80,0),0)</f>
        <v>1</v>
      </c>
      <c r="T740" s="284">
        <f>IF(J81&gt;0,ROUND(J81,2),0)</f>
        <v>0</v>
      </c>
      <c r="U740" s="281"/>
      <c r="X740" s="281"/>
      <c r="Y740" s="281"/>
      <c r="Z740" s="281">
        <f t="shared" si="22"/>
        <v>0</v>
      </c>
    </row>
    <row r="741" spans="1:26" ht="12.65" customHeight="1" x14ac:dyDescent="0.3">
      <c r="A741" s="209" t="str">
        <f>RIGHT($C$84,3)&amp;"*"&amp;RIGHT($C$83,4)&amp;"*"&amp;K$55&amp;"*"&amp;"A"</f>
        <v>. 6*150*6200*A</v>
      </c>
      <c r="B741" s="281">
        <f>ROUND(K59,0)</f>
        <v>0</v>
      </c>
      <c r="C741" s="284">
        <f>ROUND(K60,2)</f>
        <v>0</v>
      </c>
      <c r="D741" s="281">
        <f>ROUND(K61,0)</f>
        <v>0</v>
      </c>
      <c r="E741" s="281">
        <f>ROUND(K62,0)</f>
        <v>0</v>
      </c>
      <c r="F741" s="281">
        <f>ROUND(K63,0)</f>
        <v>0</v>
      </c>
      <c r="G741" s="281">
        <f>ROUND(K64,0)</f>
        <v>0</v>
      </c>
      <c r="H741" s="281">
        <f>ROUND(K65,0)</f>
        <v>0</v>
      </c>
      <c r="I741" s="281">
        <f>ROUND(K66,0)</f>
        <v>0</v>
      </c>
      <c r="J741" s="281">
        <f>ROUND(K67,0)</f>
        <v>0</v>
      </c>
      <c r="K741" s="281">
        <f>ROUND(K68,0)</f>
        <v>0</v>
      </c>
      <c r="L741" s="281">
        <f>ROUND(K70,0)</f>
        <v>0</v>
      </c>
      <c r="M741" s="281">
        <f>ROUND(K71,0)</f>
        <v>0</v>
      </c>
      <c r="N741" s="281">
        <f>ROUND(K76,0)</f>
        <v>0</v>
      </c>
      <c r="O741" s="281">
        <f>ROUND(K74,0)</f>
        <v>0</v>
      </c>
      <c r="P741" s="281">
        <f>IF(K77&gt;0,ROUND(K77,0),0)</f>
        <v>0</v>
      </c>
      <c r="Q741" s="281">
        <f>IF(K78&gt;0,ROUND(K78,0),0)</f>
        <v>0</v>
      </c>
      <c r="R741" s="281">
        <f>IF(K79&gt;0,ROUND(K79,0),0)</f>
        <v>0</v>
      </c>
      <c r="S741" s="281">
        <f>IF(K80&gt;0,ROUND(K80,0),0)</f>
        <v>0</v>
      </c>
      <c r="T741" s="284">
        <f>IF(K81&gt;0,ROUND(K81,2),0)</f>
        <v>0</v>
      </c>
      <c r="U741" s="281"/>
      <c r="X741" s="281"/>
      <c r="Y741" s="281"/>
      <c r="Z741" s="281">
        <f t="shared" si="22"/>
        <v>48797</v>
      </c>
    </row>
    <row r="742" spans="1:26" ht="12.65" customHeight="1" x14ac:dyDescent="0.3">
      <c r="A742" s="209" t="str">
        <f>RIGHT($C$84,3)&amp;"*"&amp;RIGHT($C$83,4)&amp;"*"&amp;L$55&amp;"*"&amp;"A"</f>
        <v>. 6*150*6210*A</v>
      </c>
      <c r="B742" s="281">
        <f>ROUND(L59,0)</f>
        <v>4564</v>
      </c>
      <c r="C742" s="284">
        <f>ROUND(L60,2)</f>
        <v>25.16</v>
      </c>
      <c r="D742" s="281">
        <f>ROUND(L61,0)</f>
        <v>1857250</v>
      </c>
      <c r="E742" s="281">
        <f>ROUND(L62,0)</f>
        <v>458398</v>
      </c>
      <c r="F742" s="281">
        <f>ROUND(L63,0)</f>
        <v>3721</v>
      </c>
      <c r="G742" s="281">
        <f>ROUND(L64,0)</f>
        <v>111393</v>
      </c>
      <c r="H742" s="281">
        <f>ROUND(L65,0)</f>
        <v>3393</v>
      </c>
      <c r="I742" s="281">
        <f>ROUND(L66,0)</f>
        <v>414894</v>
      </c>
      <c r="J742" s="281">
        <f>ROUND(L67,0)</f>
        <v>238324</v>
      </c>
      <c r="K742" s="281">
        <f>ROUND(L68,0)</f>
        <v>37402</v>
      </c>
      <c r="L742" s="281">
        <f>ROUND(L70,0)</f>
        <v>0</v>
      </c>
      <c r="M742" s="281">
        <f>ROUND(L71,0)</f>
        <v>3150978</v>
      </c>
      <c r="N742" s="281">
        <f>ROUND(L76,0)</f>
        <v>14252</v>
      </c>
      <c r="O742" s="281">
        <f>ROUND(L74,0)</f>
        <v>0</v>
      </c>
      <c r="P742" s="281">
        <f>IF(L77&gt;0,ROUND(L77,0),0)</f>
        <v>14502</v>
      </c>
      <c r="Q742" s="281">
        <f>IF(L78&gt;0,ROUND(L78,0),0)</f>
        <v>1140</v>
      </c>
      <c r="R742" s="281">
        <f>IF(L79&gt;0,ROUND(L79,0),0)</f>
        <v>75987</v>
      </c>
      <c r="S742" s="281">
        <f>IF(L80&gt;0,ROUND(L80,0),0)</f>
        <v>23</v>
      </c>
      <c r="T742" s="284">
        <f>IF(L81&gt;0,ROUND(L81,2),0)</f>
        <v>0</v>
      </c>
      <c r="U742" s="281"/>
      <c r="X742" s="281"/>
      <c r="Y742" s="281"/>
      <c r="Z742" s="281">
        <f t="shared" si="22"/>
        <v>0</v>
      </c>
    </row>
    <row r="743" spans="1:26" ht="12.65" customHeight="1" x14ac:dyDescent="0.3">
      <c r="A743" s="209" t="str">
        <f>RIGHT($C$84,3)&amp;"*"&amp;RIGHT($C$83,4)&amp;"*"&amp;M$55&amp;"*"&amp;"A"</f>
        <v>. 6*150*6330*A</v>
      </c>
      <c r="B743" s="281">
        <f>ROUND(M59,0)</f>
        <v>0</v>
      </c>
      <c r="C743" s="284">
        <f>ROUND(M60,2)</f>
        <v>0</v>
      </c>
      <c r="D743" s="281">
        <f>ROUND(M61,0)</f>
        <v>0</v>
      </c>
      <c r="E743" s="281">
        <f>ROUND(M62,0)</f>
        <v>0</v>
      </c>
      <c r="F743" s="281">
        <f>ROUND(M63,0)</f>
        <v>0</v>
      </c>
      <c r="G743" s="281">
        <f>ROUND(M64,0)</f>
        <v>0</v>
      </c>
      <c r="H743" s="281">
        <f>ROUND(M65,0)</f>
        <v>0</v>
      </c>
      <c r="I743" s="281">
        <f>ROUND(M66,0)</f>
        <v>0</v>
      </c>
      <c r="J743" s="281">
        <f>ROUND(M67,0)</f>
        <v>0</v>
      </c>
      <c r="K743" s="281">
        <f>ROUND(M68,0)</f>
        <v>0</v>
      </c>
      <c r="L743" s="281">
        <f>ROUND(M70,0)</f>
        <v>0</v>
      </c>
      <c r="M743" s="281">
        <f>ROUND(M71,0)</f>
        <v>0</v>
      </c>
      <c r="N743" s="281">
        <f>ROUND(M76,0)</f>
        <v>0</v>
      </c>
      <c r="O743" s="281">
        <f>ROUND(M74,0)</f>
        <v>0</v>
      </c>
      <c r="P743" s="281">
        <f>IF(M77&gt;0,ROUND(M77,0),0)</f>
        <v>0</v>
      </c>
      <c r="Q743" s="281">
        <f>IF(M78&gt;0,ROUND(M78,0),0)</f>
        <v>0</v>
      </c>
      <c r="R743" s="281">
        <f>IF(M79&gt;0,ROUND(M79,0),0)</f>
        <v>0</v>
      </c>
      <c r="S743" s="281">
        <f>IF(M80&gt;0,ROUND(M80,0),0)</f>
        <v>0</v>
      </c>
      <c r="T743" s="284">
        <f>IF(M81&gt;0,ROUND(M81,2),0)</f>
        <v>0</v>
      </c>
      <c r="U743" s="281"/>
      <c r="X743" s="281"/>
      <c r="Y743" s="281"/>
      <c r="Z743" s="281">
        <f t="shared" si="22"/>
        <v>3291842</v>
      </c>
    </row>
    <row r="744" spans="1:26" ht="12.65" customHeight="1" x14ac:dyDescent="0.3">
      <c r="A744" s="209" t="str">
        <f>RIGHT($C$84,3)&amp;"*"&amp;RIGHT($C$83,4)&amp;"*"&amp;N$55&amp;"*"&amp;"A"</f>
        <v>. 6*150*6400*A</v>
      </c>
      <c r="B744" s="281">
        <f>ROUND(N59,0)</f>
        <v>0</v>
      </c>
      <c r="C744" s="284">
        <f>ROUND(N60,2)</f>
        <v>0</v>
      </c>
      <c r="D744" s="281">
        <f>ROUND(N61,0)</f>
        <v>0</v>
      </c>
      <c r="E744" s="281">
        <f>ROUND(N62,0)</f>
        <v>0</v>
      </c>
      <c r="F744" s="281">
        <f>ROUND(N63,0)</f>
        <v>0</v>
      </c>
      <c r="G744" s="281">
        <f>ROUND(N64,0)</f>
        <v>0</v>
      </c>
      <c r="H744" s="281">
        <f>ROUND(N65,0)</f>
        <v>0</v>
      </c>
      <c r="I744" s="281">
        <f>ROUND(N66,0)</f>
        <v>0</v>
      </c>
      <c r="J744" s="281">
        <f>ROUND(N67,0)</f>
        <v>0</v>
      </c>
      <c r="K744" s="281">
        <f>ROUND(N68,0)</f>
        <v>0</v>
      </c>
      <c r="L744" s="281">
        <f>ROUND(N70,0)</f>
        <v>0</v>
      </c>
      <c r="M744" s="281">
        <f>ROUND(N71,0)</f>
        <v>0</v>
      </c>
      <c r="N744" s="281">
        <f>ROUND(N76,0)</f>
        <v>0</v>
      </c>
      <c r="O744" s="281">
        <f>ROUND(N74,0)</f>
        <v>0</v>
      </c>
      <c r="P744" s="281">
        <f>IF(N77&gt;0,ROUND(N77,0),0)</f>
        <v>0</v>
      </c>
      <c r="Q744" s="281">
        <f>IF(N78&gt;0,ROUND(N78,0),0)</f>
        <v>0</v>
      </c>
      <c r="R744" s="281">
        <f>IF(N79&gt;0,ROUND(N79,0),0)</f>
        <v>0</v>
      </c>
      <c r="S744" s="281">
        <f>IF(N80&gt;0,ROUND(N80,0),0)</f>
        <v>0</v>
      </c>
      <c r="T744" s="284">
        <f>IF(N81&gt;0,ROUND(N81,2),0)</f>
        <v>0</v>
      </c>
      <c r="U744" s="281"/>
      <c r="X744" s="281"/>
      <c r="Y744" s="281"/>
      <c r="Z744" s="281">
        <f t="shared" si="22"/>
        <v>0</v>
      </c>
    </row>
    <row r="745" spans="1:26" ht="12.65" customHeight="1" x14ac:dyDescent="0.3">
      <c r="A745" s="209" t="str">
        <f>RIGHT($C$84,3)&amp;"*"&amp;RIGHT($C$83,4)&amp;"*"&amp;O$55&amp;"*"&amp;"A"</f>
        <v>. 6*150*7010*A</v>
      </c>
      <c r="B745" s="281">
        <f>ROUND(O59,0)</f>
        <v>61</v>
      </c>
      <c r="C745" s="284">
        <f>ROUND(O60,2)</f>
        <v>2.36</v>
      </c>
      <c r="D745" s="281">
        <f>ROUND(O61,0)</f>
        <v>209845</v>
      </c>
      <c r="E745" s="281">
        <f>ROUND(O62,0)</f>
        <v>51793</v>
      </c>
      <c r="F745" s="281">
        <f>ROUND(O63,0)</f>
        <v>0</v>
      </c>
      <c r="G745" s="281">
        <f>ROUND(O64,0)</f>
        <v>12443</v>
      </c>
      <c r="H745" s="281">
        <f>ROUND(O65,0)</f>
        <v>1741</v>
      </c>
      <c r="I745" s="281">
        <f>ROUND(O66,0)</f>
        <v>116241</v>
      </c>
      <c r="J745" s="281">
        <f>ROUND(O67,0)</f>
        <v>1455</v>
      </c>
      <c r="K745" s="281">
        <f>ROUND(O68,0)</f>
        <v>163</v>
      </c>
      <c r="L745" s="281">
        <f>ROUND(O70,0)</f>
        <v>0</v>
      </c>
      <c r="M745" s="281">
        <f>ROUND(O71,0)</f>
        <v>398705</v>
      </c>
      <c r="N745" s="281">
        <f>ROUND(O76,0)</f>
        <v>87</v>
      </c>
      <c r="O745" s="281">
        <f>ROUND(O74,0)</f>
        <v>61937</v>
      </c>
      <c r="P745" s="281">
        <f>IF(O77&gt;0,ROUND(O77,0),0)</f>
        <v>0</v>
      </c>
      <c r="Q745" s="281">
        <f>IF(O78&gt;0,ROUND(O78,0),0)</f>
        <v>126</v>
      </c>
      <c r="R745" s="281">
        <f>IF(O79&gt;0,ROUND(O79,0),0)</f>
        <v>313</v>
      </c>
      <c r="S745" s="281">
        <f>IF(O80&gt;0,ROUND(O80,0),0)</f>
        <v>2</v>
      </c>
      <c r="T745" s="284">
        <f>IF(O81&gt;0,ROUND(O81,2),0)</f>
        <v>0</v>
      </c>
      <c r="U745" s="281"/>
      <c r="X745" s="281"/>
      <c r="Y745" s="281"/>
      <c r="Z745" s="281">
        <f t="shared" si="22"/>
        <v>0</v>
      </c>
    </row>
    <row r="746" spans="1:26" ht="12.65" customHeight="1" x14ac:dyDescent="0.3">
      <c r="A746" s="209" t="str">
        <f>RIGHT($C$84,3)&amp;"*"&amp;RIGHT($C$83,4)&amp;"*"&amp;P$55&amp;"*"&amp;"A"</f>
        <v>. 6*150*7020*A</v>
      </c>
      <c r="B746" s="281">
        <f>ROUND(P59,0)</f>
        <v>13378</v>
      </c>
      <c r="C746" s="284">
        <f>ROUND(P60,2)</f>
        <v>5.92</v>
      </c>
      <c r="D746" s="281">
        <f>ROUND(P61,0)</f>
        <v>402204</v>
      </c>
      <c r="E746" s="281">
        <f>ROUND(P62,0)</f>
        <v>99270</v>
      </c>
      <c r="F746" s="281">
        <f>ROUND(P63,0)</f>
        <v>25031</v>
      </c>
      <c r="G746" s="281">
        <f>ROUND(P64,0)</f>
        <v>170083</v>
      </c>
      <c r="H746" s="281">
        <f>ROUND(P65,0)</f>
        <v>6429</v>
      </c>
      <c r="I746" s="281">
        <f>ROUND(P66,0)</f>
        <v>319161</v>
      </c>
      <c r="J746" s="281">
        <f>ROUND(P67,0)</f>
        <v>89162</v>
      </c>
      <c r="K746" s="281">
        <f>ROUND(P68,0)</f>
        <v>67157</v>
      </c>
      <c r="L746" s="281">
        <f>ROUND(P70,0)</f>
        <v>0</v>
      </c>
      <c r="M746" s="281">
        <f>ROUND(P71,0)</f>
        <v>1190357</v>
      </c>
      <c r="N746" s="281">
        <f>ROUND(P76,0)</f>
        <v>5332</v>
      </c>
      <c r="O746" s="281">
        <f>ROUND(P74,0)</f>
        <v>3147861</v>
      </c>
      <c r="P746" s="281">
        <f>IF(P77&gt;0,ROUND(P77,0),0)</f>
        <v>0</v>
      </c>
      <c r="Q746" s="281">
        <f>IF(P78&gt;0,ROUND(P78,0),0)</f>
        <v>413</v>
      </c>
      <c r="R746" s="281">
        <f>IF(P79&gt;0,ROUND(P79,0),0)</f>
        <v>11112</v>
      </c>
      <c r="S746" s="281">
        <f>IF(P80&gt;0,ROUND(P80,0),0)</f>
        <v>4</v>
      </c>
      <c r="T746" s="284">
        <f>IF(P81&gt;0,ROUND(P81,2),0)</f>
        <v>0</v>
      </c>
      <c r="U746" s="281"/>
      <c r="X746" s="281"/>
      <c r="Y746" s="281"/>
      <c r="Z746" s="281">
        <f t="shared" si="22"/>
        <v>155308</v>
      </c>
    </row>
    <row r="747" spans="1:26" ht="12.65" customHeight="1" x14ac:dyDescent="0.3">
      <c r="A747" s="209" t="str">
        <f>RIGHT($C$84,3)&amp;"*"&amp;RIGHT($C$83,4)&amp;"*"&amp;Q$55&amp;"*"&amp;"A"</f>
        <v>. 6*150*7030*A</v>
      </c>
      <c r="B747" s="281">
        <f>ROUND(Q59,0)</f>
        <v>4238</v>
      </c>
      <c r="C747" s="284">
        <f>ROUND(Q60,2)</f>
        <v>0</v>
      </c>
      <c r="D747" s="281">
        <f>ROUND(Q61,0)</f>
        <v>0</v>
      </c>
      <c r="E747" s="281">
        <f>ROUND(Q62,0)</f>
        <v>0</v>
      </c>
      <c r="F747" s="281">
        <f>ROUND(Q63,0)</f>
        <v>0</v>
      </c>
      <c r="G747" s="281">
        <f>ROUND(Q64,0)</f>
        <v>4975</v>
      </c>
      <c r="H747" s="281">
        <f>ROUND(Q65,0)</f>
        <v>0</v>
      </c>
      <c r="I747" s="281">
        <f>ROUND(Q66,0)</f>
        <v>133</v>
      </c>
      <c r="J747" s="281">
        <f>ROUND(Q67,0)</f>
        <v>0</v>
      </c>
      <c r="K747" s="281">
        <f>ROUND(Q68,0)</f>
        <v>0</v>
      </c>
      <c r="L747" s="281">
        <f>ROUND(Q70,0)</f>
        <v>0</v>
      </c>
      <c r="M747" s="281">
        <f>ROUND(Q71,0)</f>
        <v>6410</v>
      </c>
      <c r="N747" s="281">
        <f>ROUND(Q76,0)</f>
        <v>0</v>
      </c>
      <c r="O747" s="281">
        <f>ROUND(Q74,0)</f>
        <v>0</v>
      </c>
      <c r="P747" s="281">
        <f>IF(Q77&gt;0,ROUND(Q77,0),0)</f>
        <v>0</v>
      </c>
      <c r="Q747" s="281">
        <f>IF(Q78&gt;0,ROUND(Q78,0),0)</f>
        <v>0</v>
      </c>
      <c r="R747" s="281">
        <f>IF(Q79&gt;0,ROUND(Q79,0),0)</f>
        <v>0</v>
      </c>
      <c r="S747" s="281">
        <f>IF(Q80&gt;0,ROUND(Q80,0),0)</f>
        <v>0</v>
      </c>
      <c r="T747" s="284">
        <f>IF(Q81&gt;0,ROUND(Q81,2),0)</f>
        <v>0</v>
      </c>
      <c r="U747" s="281"/>
      <c r="X747" s="281"/>
      <c r="Y747" s="281"/>
      <c r="Z747" s="281">
        <f t="shared" si="22"/>
        <v>1092178</v>
      </c>
    </row>
    <row r="748" spans="1:26" ht="12.65" customHeight="1" x14ac:dyDescent="0.3">
      <c r="A748" s="209" t="str">
        <f>RIGHT($C$84,3)&amp;"*"&amp;RIGHT($C$83,4)&amp;"*"&amp;R$55&amp;"*"&amp;"A"</f>
        <v>. 6*150*7040*A</v>
      </c>
      <c r="B748" s="281">
        <f>ROUND(R59,0)</f>
        <v>20726</v>
      </c>
      <c r="C748" s="284">
        <f>ROUND(R60,2)</f>
        <v>2.08</v>
      </c>
      <c r="D748" s="281">
        <f>ROUND(R61,0)</f>
        <v>595294</v>
      </c>
      <c r="E748" s="281">
        <f>ROUND(R62,0)</f>
        <v>146928</v>
      </c>
      <c r="F748" s="281">
        <f>ROUND(R63,0)</f>
        <v>0</v>
      </c>
      <c r="G748" s="281">
        <f>ROUND(R64,0)</f>
        <v>19824</v>
      </c>
      <c r="H748" s="281">
        <f>ROUND(R65,0)</f>
        <v>0</v>
      </c>
      <c r="I748" s="281">
        <f>ROUND(R66,0)</f>
        <v>1357</v>
      </c>
      <c r="J748" s="281">
        <f>ROUND(R67,0)</f>
        <v>3344</v>
      </c>
      <c r="K748" s="281">
        <f>ROUND(R68,0)</f>
        <v>16530</v>
      </c>
      <c r="L748" s="281">
        <f>ROUND(R70,0)</f>
        <v>0</v>
      </c>
      <c r="M748" s="281">
        <f>ROUND(R71,0)</f>
        <v>813798</v>
      </c>
      <c r="N748" s="281">
        <f>ROUND(R76,0)</f>
        <v>200</v>
      </c>
      <c r="O748" s="281">
        <f>ROUND(R74,0)</f>
        <v>1083382</v>
      </c>
      <c r="P748" s="281">
        <f>IF(R77&gt;0,ROUND(R77,0),0)</f>
        <v>0</v>
      </c>
      <c r="Q748" s="281">
        <f>IF(R78&gt;0,ROUND(R78,0),0)</f>
        <v>94</v>
      </c>
      <c r="R748" s="281">
        <f>IF(R79&gt;0,ROUND(R79,0),0)</f>
        <v>0</v>
      </c>
      <c r="S748" s="281">
        <f>IF(R80&gt;0,ROUND(R80,0),0)</f>
        <v>0</v>
      </c>
      <c r="T748" s="284">
        <f>IF(R81&gt;0,ROUND(R81,2),0)</f>
        <v>0</v>
      </c>
      <c r="U748" s="281"/>
      <c r="X748" s="281"/>
      <c r="Y748" s="281"/>
      <c r="Z748" s="281">
        <f t="shared" si="22"/>
        <v>1661</v>
      </c>
    </row>
    <row r="749" spans="1:26" ht="12.65" customHeight="1" x14ac:dyDescent="0.3">
      <c r="A749" s="209" t="str">
        <f>RIGHT($C$84,3)&amp;"*"&amp;RIGHT($C$83,4)&amp;"*"&amp;S$55&amp;"*"&amp;"A"</f>
        <v>. 6*150*7050*A</v>
      </c>
      <c r="B749" s="281"/>
      <c r="C749" s="284">
        <f>ROUND(S60,2)</f>
        <v>0.96</v>
      </c>
      <c r="D749" s="281">
        <f>ROUND(S61,0)</f>
        <v>41041</v>
      </c>
      <c r="E749" s="281">
        <f>ROUND(S62,0)</f>
        <v>10130</v>
      </c>
      <c r="F749" s="281">
        <f>ROUND(S63,0)</f>
        <v>0</v>
      </c>
      <c r="G749" s="281">
        <f>ROUND(S64,0)</f>
        <v>5128</v>
      </c>
      <c r="H749" s="281">
        <f>ROUND(S65,0)</f>
        <v>0</v>
      </c>
      <c r="I749" s="281">
        <f>ROUND(S66,0)</f>
        <v>2410</v>
      </c>
      <c r="J749" s="281">
        <f>ROUND(S67,0)</f>
        <v>0</v>
      </c>
      <c r="K749" s="281">
        <f>ROUND(S68,0)</f>
        <v>0</v>
      </c>
      <c r="L749" s="281">
        <f>ROUND(S70,0)</f>
        <v>0</v>
      </c>
      <c r="M749" s="281">
        <f>ROUND(S71,0)</f>
        <v>60200</v>
      </c>
      <c r="N749" s="281">
        <f>ROUND(S76,0)</f>
        <v>0</v>
      </c>
      <c r="O749" s="281">
        <f>ROUND(S74,0)</f>
        <v>466963</v>
      </c>
      <c r="P749" s="281">
        <f>IF(S77&gt;0,ROUND(S77,0),0)</f>
        <v>0</v>
      </c>
      <c r="Q749" s="281">
        <f>IF(S78&gt;0,ROUND(S78,0),0)</f>
        <v>2190</v>
      </c>
      <c r="R749" s="281">
        <f>IF(S79&gt;0,ROUND(S79,0),0)</f>
        <v>0</v>
      </c>
      <c r="S749" s="281">
        <f>IF(S80&gt;0,ROUND(S80,0),0)</f>
        <v>0</v>
      </c>
      <c r="T749" s="284">
        <f>IF(S81&gt;0,ROUND(S81,2),0)</f>
        <v>0</v>
      </c>
      <c r="U749" s="281"/>
      <c r="X749" s="281"/>
      <c r="Y749" s="281"/>
      <c r="Z749" s="281">
        <f t="shared" si="22"/>
        <v>430447</v>
      </c>
    </row>
    <row r="750" spans="1:26" ht="12.65" customHeight="1" x14ac:dyDescent="0.3">
      <c r="A750" s="209" t="str">
        <f>RIGHT($C$84,3)&amp;"*"&amp;RIGHT($C$83,4)&amp;"*"&amp;T$55&amp;"*"&amp;"A"</f>
        <v>. 6*150*7060*A</v>
      </c>
      <c r="B750" s="281"/>
      <c r="C750" s="284">
        <f>ROUND(T60,2)</f>
        <v>1.81</v>
      </c>
      <c r="D750" s="281">
        <f>ROUND(T61,0)</f>
        <v>165809</v>
      </c>
      <c r="E750" s="281">
        <f>ROUND(T62,0)</f>
        <v>40924</v>
      </c>
      <c r="F750" s="281">
        <f>ROUND(T63,0)</f>
        <v>0</v>
      </c>
      <c r="G750" s="281">
        <f>ROUND(T64,0)</f>
        <v>219208</v>
      </c>
      <c r="H750" s="281">
        <f>ROUND(T65,0)</f>
        <v>0</v>
      </c>
      <c r="I750" s="281">
        <f>ROUND(T66,0)</f>
        <v>5580</v>
      </c>
      <c r="J750" s="281">
        <f>ROUND(T67,0)</f>
        <v>24615</v>
      </c>
      <c r="K750" s="281">
        <f>ROUND(T68,0)</f>
        <v>0</v>
      </c>
      <c r="L750" s="281">
        <f>ROUND(T70,0)</f>
        <v>0</v>
      </c>
      <c r="M750" s="281">
        <f>ROUND(T71,0)</f>
        <v>456780</v>
      </c>
      <c r="N750" s="281">
        <f>ROUND(T76,0)</f>
        <v>1472</v>
      </c>
      <c r="O750" s="281">
        <f>ROUND(T74,0)</f>
        <v>1039719</v>
      </c>
      <c r="P750" s="281">
        <f>IF(T77&gt;0,ROUND(T77,0),0)</f>
        <v>0</v>
      </c>
      <c r="Q750" s="281">
        <f>IF(T78&gt;0,ROUND(T78,0),0)</f>
        <v>92</v>
      </c>
      <c r="R750" s="281">
        <f>IF(T79&gt;0,ROUND(T79,0),0)</f>
        <v>0</v>
      </c>
      <c r="S750" s="281">
        <f>IF(T80&gt;0,ROUND(T80,0),0)</f>
        <v>2</v>
      </c>
      <c r="T750" s="284">
        <f>IF(T81&gt;0,ROUND(T81,2),0)</f>
        <v>0</v>
      </c>
      <c r="U750" s="281"/>
      <c r="X750" s="281"/>
      <c r="Y750" s="281"/>
      <c r="Z750" s="281">
        <f t="shared" si="22"/>
        <v>281978</v>
      </c>
    </row>
    <row r="751" spans="1:26" ht="12.65" customHeight="1" x14ac:dyDescent="0.3">
      <c r="A751" s="209" t="str">
        <f>RIGHT($C$84,3)&amp;"*"&amp;RIGHT($C$83,4)&amp;"*"&amp;U$55&amp;"*"&amp;"A"</f>
        <v>. 6*150*7070*A</v>
      </c>
      <c r="B751" s="281">
        <f>ROUND(U59,0)</f>
        <v>128333</v>
      </c>
      <c r="C751" s="284">
        <f>ROUND(U60,2)</f>
        <v>11.78</v>
      </c>
      <c r="D751" s="281">
        <f>ROUND(U61,0)</f>
        <v>680791</v>
      </c>
      <c r="E751" s="281">
        <f>ROUND(U62,0)</f>
        <v>168030</v>
      </c>
      <c r="F751" s="281">
        <f>ROUND(U63,0)</f>
        <v>243822</v>
      </c>
      <c r="G751" s="281">
        <f>ROUND(U64,0)</f>
        <v>483679</v>
      </c>
      <c r="H751" s="281">
        <f>ROUND(U65,0)</f>
        <v>1235</v>
      </c>
      <c r="I751" s="281">
        <f>ROUND(U66,0)</f>
        <v>66940</v>
      </c>
      <c r="J751" s="281">
        <f>ROUND(U67,0)</f>
        <v>41203</v>
      </c>
      <c r="K751" s="281">
        <f>ROUND(U68,0)</f>
        <v>82846</v>
      </c>
      <c r="L751" s="281">
        <f>ROUND(U70,0)</f>
        <v>0</v>
      </c>
      <c r="M751" s="281">
        <f>ROUND(U71,0)</f>
        <v>1784638</v>
      </c>
      <c r="N751" s="281">
        <f>ROUND(U76,0)</f>
        <v>2464</v>
      </c>
      <c r="O751" s="281">
        <f>ROUND(U74,0)</f>
        <v>5639889</v>
      </c>
      <c r="P751" s="281">
        <f>IF(U77&gt;0,ROUND(U77,0),0)</f>
        <v>0</v>
      </c>
      <c r="Q751" s="281">
        <f>IF(U78&gt;0,ROUND(U78,0),0)</f>
        <v>552</v>
      </c>
      <c r="R751" s="281">
        <f>IF(U79&gt;0,ROUND(U79,0),0)</f>
        <v>0</v>
      </c>
      <c r="S751" s="281">
        <f>IF(U80&gt;0,ROUND(U80,0),0)</f>
        <v>0</v>
      </c>
      <c r="T751" s="284">
        <f>IF(U81&gt;0,ROUND(U81,2),0)</f>
        <v>0</v>
      </c>
      <c r="U751" s="281"/>
      <c r="X751" s="281"/>
      <c r="Y751" s="281"/>
      <c r="Z751" s="281">
        <f t="shared" si="22"/>
        <v>312269</v>
      </c>
    </row>
    <row r="752" spans="1:26" ht="12.65" customHeight="1" x14ac:dyDescent="0.3">
      <c r="A752" s="209" t="str">
        <f>RIGHT($C$84,3)&amp;"*"&amp;RIGHT($C$83,4)&amp;"*"&amp;V$55&amp;"*"&amp;"A"</f>
        <v>. 6*150*7110*A</v>
      </c>
      <c r="B752" s="281">
        <f>ROUND(V59,0)</f>
        <v>9</v>
      </c>
      <c r="C752" s="284">
        <f>ROUND(V60,2)</f>
        <v>0</v>
      </c>
      <c r="D752" s="281">
        <f>ROUND(V61,0)</f>
        <v>0</v>
      </c>
      <c r="E752" s="281">
        <f>ROUND(V62,0)</f>
        <v>0</v>
      </c>
      <c r="F752" s="281">
        <f>ROUND(V63,0)</f>
        <v>0</v>
      </c>
      <c r="G752" s="281">
        <f>ROUND(V64,0)</f>
        <v>13446</v>
      </c>
      <c r="H752" s="281">
        <f>ROUND(V65,0)</f>
        <v>0</v>
      </c>
      <c r="I752" s="281">
        <f>ROUND(V66,0)</f>
        <v>0</v>
      </c>
      <c r="J752" s="281">
        <f>ROUND(V67,0)</f>
        <v>0</v>
      </c>
      <c r="K752" s="281">
        <f>ROUND(V68,0)</f>
        <v>13433</v>
      </c>
      <c r="L752" s="281">
        <f>ROUND(V70,0)</f>
        <v>0</v>
      </c>
      <c r="M752" s="281">
        <f>ROUND(V71,0)</f>
        <v>26879</v>
      </c>
      <c r="N752" s="281">
        <f>ROUND(V76,0)</f>
        <v>0</v>
      </c>
      <c r="O752" s="281">
        <f>ROUND(V74,0)</f>
        <v>61899</v>
      </c>
      <c r="P752" s="281">
        <f>IF(V77&gt;0,ROUND(V77,0),0)</f>
        <v>0</v>
      </c>
      <c r="Q752" s="281">
        <f>IF(V78&gt;0,ROUND(V78,0),0)</f>
        <v>0</v>
      </c>
      <c r="R752" s="281">
        <f>IF(V79&gt;0,ROUND(V79,0),0)</f>
        <v>0</v>
      </c>
      <c r="S752" s="281">
        <f>IF(V80&gt;0,ROUND(V80,0),0)</f>
        <v>0</v>
      </c>
      <c r="T752" s="284">
        <f>IF(V81&gt;0,ROUND(V81,2),0)</f>
        <v>0</v>
      </c>
      <c r="U752" s="281"/>
      <c r="X752" s="281"/>
      <c r="Y752" s="281"/>
      <c r="Z752" s="281">
        <f t="shared" si="22"/>
        <v>1434033</v>
      </c>
    </row>
    <row r="753" spans="1:26" ht="12.65" customHeight="1" x14ac:dyDescent="0.3">
      <c r="A753" s="209" t="str">
        <f>RIGHT($C$84,3)&amp;"*"&amp;RIGHT($C$83,4)&amp;"*"&amp;W$55&amp;"*"&amp;"A"</f>
        <v>. 6*150*7120*A</v>
      </c>
      <c r="B753" s="281">
        <f>ROUND(W59,0)</f>
        <v>327</v>
      </c>
      <c r="C753" s="284">
        <f>ROUND(W60,2)</f>
        <v>0.92</v>
      </c>
      <c r="D753" s="281">
        <f>ROUND(W61,0)</f>
        <v>55360</v>
      </c>
      <c r="E753" s="281">
        <f>ROUND(W62,0)</f>
        <v>13664</v>
      </c>
      <c r="F753" s="281">
        <f>ROUND(W63,0)</f>
        <v>0</v>
      </c>
      <c r="G753" s="281">
        <f>ROUND(W64,0)</f>
        <v>0</v>
      </c>
      <c r="H753" s="281">
        <f>ROUND(W65,0)</f>
        <v>300</v>
      </c>
      <c r="I753" s="281">
        <f>ROUND(W66,0)</f>
        <v>243656</v>
      </c>
      <c r="J753" s="281">
        <f>ROUND(W67,0)</f>
        <v>4314</v>
      </c>
      <c r="K753" s="281">
        <f>ROUND(W68,0)</f>
        <v>6607</v>
      </c>
      <c r="L753" s="281">
        <f>ROUND(W70,0)</f>
        <v>0</v>
      </c>
      <c r="M753" s="281">
        <f>ROUND(W71,0)</f>
        <v>324605</v>
      </c>
      <c r="N753" s="281">
        <f>ROUND(W76,0)</f>
        <v>258</v>
      </c>
      <c r="O753" s="281">
        <f>ROUND(W74,0)</f>
        <v>361121</v>
      </c>
      <c r="P753" s="281">
        <f>IF(W77&gt;0,ROUND(W77,0),0)</f>
        <v>0</v>
      </c>
      <c r="Q753" s="281">
        <f>IF(W78&gt;0,ROUND(W78,0),0)</f>
        <v>49</v>
      </c>
      <c r="R753" s="281">
        <f>IF(W79&gt;0,ROUND(W79,0),0)</f>
        <v>0</v>
      </c>
      <c r="S753" s="281">
        <f>IF(W80&gt;0,ROUND(W80,0),0)</f>
        <v>0</v>
      </c>
      <c r="T753" s="284">
        <f>IF(W81&gt;0,ROUND(W81,2),0)</f>
        <v>0</v>
      </c>
      <c r="U753" s="281"/>
      <c r="X753" s="281"/>
      <c r="Y753" s="281"/>
      <c r="Z753" s="281">
        <f t="shared" si="22"/>
        <v>15881</v>
      </c>
    </row>
    <row r="754" spans="1:26" ht="12.65" customHeight="1" x14ac:dyDescent="0.3">
      <c r="A754" s="209" t="str">
        <f>RIGHT($C$84,3)&amp;"*"&amp;RIGHT($C$83,4)&amp;"*"&amp;X$55&amp;"*"&amp;"A"</f>
        <v>. 6*150*7130*A</v>
      </c>
      <c r="B754" s="281">
        <f>ROUND(X59,0)</f>
        <v>1345</v>
      </c>
      <c r="C754" s="284">
        <f>ROUND(X60,2)</f>
        <v>3.77</v>
      </c>
      <c r="D754" s="281">
        <f>ROUND(X61,0)</f>
        <v>227705</v>
      </c>
      <c r="E754" s="281">
        <f>ROUND(X62,0)</f>
        <v>56201</v>
      </c>
      <c r="F754" s="281">
        <f>ROUND(X63,0)</f>
        <v>3899</v>
      </c>
      <c r="G754" s="281">
        <f>ROUND(X64,0)</f>
        <v>15305</v>
      </c>
      <c r="H754" s="281">
        <f>ROUND(X65,0)</f>
        <v>1236</v>
      </c>
      <c r="I754" s="281">
        <f>ROUND(X66,0)</f>
        <v>71479</v>
      </c>
      <c r="J754" s="281">
        <f>ROUND(X67,0)</f>
        <v>17776</v>
      </c>
      <c r="K754" s="281">
        <f>ROUND(X68,0)</f>
        <v>27174</v>
      </c>
      <c r="L754" s="281">
        <f>ROUND(X70,0)</f>
        <v>0</v>
      </c>
      <c r="M754" s="281">
        <f>ROUND(X71,0)</f>
        <v>423671</v>
      </c>
      <c r="N754" s="281">
        <f>ROUND(X76,0)</f>
        <v>1063</v>
      </c>
      <c r="O754" s="281">
        <f>ROUND(X74,0)</f>
        <v>1485344</v>
      </c>
      <c r="P754" s="281">
        <f>IF(X77&gt;0,ROUND(X77,0),0)</f>
        <v>0</v>
      </c>
      <c r="Q754" s="281">
        <f>IF(X78&gt;0,ROUND(X78,0),0)</f>
        <v>202</v>
      </c>
      <c r="R754" s="281">
        <f>IF(X79&gt;0,ROUND(X79,0),0)</f>
        <v>0</v>
      </c>
      <c r="S754" s="281">
        <f>IF(X80&gt;0,ROUND(X80,0),0)</f>
        <v>0</v>
      </c>
      <c r="T754" s="284">
        <f>IF(X81&gt;0,ROUND(X81,2),0)</f>
        <v>0</v>
      </c>
      <c r="U754" s="281"/>
      <c r="X754" s="281"/>
      <c r="Y754" s="281"/>
      <c r="Z754" s="281">
        <f t="shared" si="22"/>
        <v>126238</v>
      </c>
    </row>
    <row r="755" spans="1:26" ht="12.65" customHeight="1" x14ac:dyDescent="0.3">
      <c r="A755" s="209" t="str">
        <f>RIGHT($C$84,3)&amp;"*"&amp;RIGHT($C$83,4)&amp;"*"&amp;Y$55&amp;"*"&amp;"A"</f>
        <v>. 6*150*7140*A</v>
      </c>
      <c r="B755" s="281">
        <f>ROUND(Y59,0)</f>
        <v>2878</v>
      </c>
      <c r="C755" s="284">
        <f>ROUND(Y60,2)</f>
        <v>8.06</v>
      </c>
      <c r="D755" s="281">
        <f>ROUND(Y61,0)</f>
        <v>487238</v>
      </c>
      <c r="E755" s="281">
        <f>ROUND(Y62,0)</f>
        <v>120258</v>
      </c>
      <c r="F755" s="281">
        <f>ROUND(Y63,0)</f>
        <v>0</v>
      </c>
      <c r="G755" s="281">
        <f>ROUND(Y64,0)</f>
        <v>16280</v>
      </c>
      <c r="H755" s="281">
        <f>ROUND(Y65,0)</f>
        <v>2645</v>
      </c>
      <c r="I755" s="281">
        <f>ROUND(Y66,0)</f>
        <v>164200</v>
      </c>
      <c r="J755" s="281">
        <f>ROUND(Y67,0)</f>
        <v>38026</v>
      </c>
      <c r="K755" s="281">
        <f>ROUND(Y68,0)</f>
        <v>58147</v>
      </c>
      <c r="L755" s="281">
        <f>ROUND(Y70,0)</f>
        <v>0</v>
      </c>
      <c r="M755" s="281">
        <f>ROUND(Y71,0)</f>
        <v>892990</v>
      </c>
      <c r="N755" s="281">
        <f>ROUND(Y76,0)</f>
        <v>2274</v>
      </c>
      <c r="O755" s="281">
        <f>ROUND(Y74,0)</f>
        <v>3178304</v>
      </c>
      <c r="P755" s="281">
        <f>IF(Y77&gt;0,ROUND(Y77,0),0)</f>
        <v>0</v>
      </c>
      <c r="Q755" s="281">
        <f>IF(Y78&gt;0,ROUND(Y78,0),0)</f>
        <v>431</v>
      </c>
      <c r="R755" s="281">
        <f>IF(Y79&gt;0,ROUND(Y79,0),0)</f>
        <v>0</v>
      </c>
      <c r="S755" s="281">
        <f>IF(Y80&gt;0,ROUND(Y80,0),0)</f>
        <v>0</v>
      </c>
      <c r="T755" s="284">
        <f>IF(Y81&gt;0,ROUND(Y81,2),0)</f>
        <v>0</v>
      </c>
      <c r="U755" s="281"/>
      <c r="X755" s="281"/>
      <c r="Y755" s="281"/>
      <c r="Z755" s="281">
        <f t="shared" si="22"/>
        <v>361148</v>
      </c>
    </row>
    <row r="756" spans="1:26" ht="12.65" customHeight="1" x14ac:dyDescent="0.3">
      <c r="A756" s="209" t="str">
        <f>RIGHT($C$84,3)&amp;"*"&amp;RIGHT($C$83,4)&amp;"*"&amp;Z$55&amp;"*"&amp;"A"</f>
        <v>. 6*150*7150*A</v>
      </c>
      <c r="B756" s="281">
        <f>ROUND(Z59,0)</f>
        <v>0</v>
      </c>
      <c r="C756" s="284">
        <f>ROUND(Z60,2)</f>
        <v>0</v>
      </c>
      <c r="D756" s="281">
        <f>ROUND(Z61,0)</f>
        <v>0</v>
      </c>
      <c r="E756" s="281">
        <f>ROUND(Z62,0)</f>
        <v>0</v>
      </c>
      <c r="F756" s="281">
        <f>ROUND(Z63,0)</f>
        <v>0</v>
      </c>
      <c r="G756" s="281">
        <f>ROUND(Z64,0)</f>
        <v>0</v>
      </c>
      <c r="H756" s="281">
        <f>ROUND(Z65,0)</f>
        <v>0</v>
      </c>
      <c r="I756" s="281">
        <f>ROUND(Z66,0)</f>
        <v>0</v>
      </c>
      <c r="J756" s="281">
        <f>ROUND(Z67,0)</f>
        <v>0</v>
      </c>
      <c r="K756" s="281">
        <f>ROUND(Z68,0)</f>
        <v>0</v>
      </c>
      <c r="L756" s="281">
        <f>ROUND(Z70,0)</f>
        <v>0</v>
      </c>
      <c r="M756" s="281">
        <f>ROUND(Z71,0)</f>
        <v>0</v>
      </c>
      <c r="N756" s="281">
        <f>ROUND(Z76,0)</f>
        <v>0</v>
      </c>
      <c r="O756" s="281">
        <f>ROUND(Z74,0)</f>
        <v>0</v>
      </c>
      <c r="P756" s="281">
        <f>IF(Z77&gt;0,ROUND(Z77,0),0)</f>
        <v>0</v>
      </c>
      <c r="Q756" s="281">
        <f>IF(Z78&gt;0,ROUND(Z78,0),0)</f>
        <v>0</v>
      </c>
      <c r="R756" s="281">
        <f>IF(Z79&gt;0,ROUND(Z79,0),0)</f>
        <v>0</v>
      </c>
      <c r="S756" s="281">
        <f>IF(Z80&gt;0,ROUND(Z80,0),0)</f>
        <v>0</v>
      </c>
      <c r="T756" s="284">
        <f>IF(Z81&gt;0,ROUND(Z81,2),0)</f>
        <v>0</v>
      </c>
      <c r="U756" s="281"/>
      <c r="X756" s="281"/>
      <c r="Y756" s="281"/>
      <c r="Z756" s="281">
        <f t="shared" si="22"/>
        <v>768460</v>
      </c>
    </row>
    <row r="757" spans="1:26" ht="12.65" customHeight="1" x14ac:dyDescent="0.3">
      <c r="A757" s="209" t="str">
        <f>RIGHT($C$84,3)&amp;"*"&amp;RIGHT($C$83,4)&amp;"*"&amp;AA$55&amp;"*"&amp;"A"</f>
        <v>. 6*150*7160*A</v>
      </c>
      <c r="B757" s="281">
        <f>ROUND(AA59,0)</f>
        <v>0</v>
      </c>
      <c r="C757" s="284">
        <f>ROUND(AA60,2)</f>
        <v>0</v>
      </c>
      <c r="D757" s="281">
        <f>ROUND(AA61,0)</f>
        <v>0</v>
      </c>
      <c r="E757" s="281">
        <f>ROUND(AA62,0)</f>
        <v>0</v>
      </c>
      <c r="F757" s="281">
        <f>ROUND(AA63,0)</f>
        <v>0</v>
      </c>
      <c r="G757" s="281">
        <f>ROUND(AA64,0)</f>
        <v>0</v>
      </c>
      <c r="H757" s="281">
        <f>ROUND(AA65,0)</f>
        <v>0</v>
      </c>
      <c r="I757" s="281">
        <f>ROUND(AA66,0)</f>
        <v>0</v>
      </c>
      <c r="J757" s="281">
        <f>ROUND(AA67,0)</f>
        <v>0</v>
      </c>
      <c r="K757" s="281">
        <f>ROUND(AA68,0)</f>
        <v>0</v>
      </c>
      <c r="L757" s="281">
        <f>ROUND(AA70,0)</f>
        <v>0</v>
      </c>
      <c r="M757" s="281">
        <f>ROUND(AA71,0)</f>
        <v>0</v>
      </c>
      <c r="N757" s="281">
        <f>ROUND(AA76,0)</f>
        <v>0</v>
      </c>
      <c r="O757" s="281">
        <f>ROUND(AA74,0)</f>
        <v>0</v>
      </c>
      <c r="P757" s="281">
        <f>IF(AA77&gt;0,ROUND(AA77,0),0)</f>
        <v>0</v>
      </c>
      <c r="Q757" s="281">
        <f>IF(AA78&gt;0,ROUND(AA78,0),0)</f>
        <v>0</v>
      </c>
      <c r="R757" s="281">
        <f>IF(AA79&gt;0,ROUND(AA79,0),0)</f>
        <v>0</v>
      </c>
      <c r="S757" s="281">
        <f>IF(AA80&gt;0,ROUND(AA80,0),0)</f>
        <v>0</v>
      </c>
      <c r="T757" s="284">
        <f>IF(AA81&gt;0,ROUND(AA81,2),0)</f>
        <v>0</v>
      </c>
      <c r="U757" s="281"/>
      <c r="X757" s="281"/>
      <c r="Y757" s="281"/>
      <c r="Z757" s="281">
        <f t="shared" si="22"/>
        <v>0</v>
      </c>
    </row>
    <row r="758" spans="1:26" ht="12.65" customHeight="1" x14ac:dyDescent="0.3">
      <c r="A758" s="209" t="str">
        <f>RIGHT($C$84,3)&amp;"*"&amp;RIGHT($C$83,4)&amp;"*"&amp;AB$55&amp;"*"&amp;"A"</f>
        <v>. 6*150*7170*A</v>
      </c>
      <c r="B758" s="281"/>
      <c r="C758" s="284">
        <f>ROUND(AB60,2)</f>
        <v>1.57</v>
      </c>
      <c r="D758" s="281">
        <f>ROUND(AB61,0)</f>
        <v>90434</v>
      </c>
      <c r="E758" s="281">
        <f>ROUND(AB62,0)</f>
        <v>22321</v>
      </c>
      <c r="F758" s="281">
        <f>ROUND(AB63,0)</f>
        <v>282509</v>
      </c>
      <c r="G758" s="281">
        <f>ROUND(AB64,0)</f>
        <v>604630</v>
      </c>
      <c r="H758" s="281">
        <f>ROUND(AB65,0)</f>
        <v>0</v>
      </c>
      <c r="I758" s="281">
        <f>ROUND(AB66,0)</f>
        <v>466426</v>
      </c>
      <c r="J758" s="281">
        <f>ROUND(AB67,0)</f>
        <v>27893</v>
      </c>
      <c r="K758" s="281">
        <f>ROUND(AB68,0)</f>
        <v>5263</v>
      </c>
      <c r="L758" s="281">
        <f>ROUND(AB70,0)</f>
        <v>0</v>
      </c>
      <c r="M758" s="281">
        <f>ROUND(AB71,0)</f>
        <v>1500557</v>
      </c>
      <c r="N758" s="281">
        <f>ROUND(AB76,0)</f>
        <v>1668</v>
      </c>
      <c r="O758" s="281">
        <f>ROUND(AB74,0)</f>
        <v>2480019</v>
      </c>
      <c r="P758" s="281">
        <f>IF(AB77&gt;0,ROUND(AB77,0),0)</f>
        <v>0</v>
      </c>
      <c r="Q758" s="281">
        <f>IF(AB78&gt;0,ROUND(AB78,0),0)</f>
        <v>68</v>
      </c>
      <c r="R758" s="281">
        <f>IF(AB79&gt;0,ROUND(AB79,0),0)</f>
        <v>0</v>
      </c>
      <c r="S758" s="281">
        <f>IF(AB80&gt;0,ROUND(AB80,0),0)</f>
        <v>0</v>
      </c>
      <c r="T758" s="284">
        <f>IF(AB81&gt;0,ROUND(AB81,2),0)</f>
        <v>0</v>
      </c>
      <c r="U758" s="281"/>
      <c r="X758" s="281"/>
      <c r="Y758" s="281"/>
      <c r="Z758" s="281">
        <f t="shared" si="22"/>
        <v>0</v>
      </c>
    </row>
    <row r="759" spans="1:26" ht="12.65" customHeight="1" x14ac:dyDescent="0.3">
      <c r="A759" s="209" t="str">
        <f>RIGHT($C$84,3)&amp;"*"&amp;RIGHT($C$83,4)&amp;"*"&amp;AC$55&amp;"*"&amp;"A"</f>
        <v>. 6*150*7180*A</v>
      </c>
      <c r="B759" s="281">
        <f>ROUND(AC59,0)</f>
        <v>0</v>
      </c>
      <c r="C759" s="284">
        <f>ROUND(AC60,2)</f>
        <v>0</v>
      </c>
      <c r="D759" s="281">
        <f>ROUND(AC61,0)</f>
        <v>0</v>
      </c>
      <c r="E759" s="281">
        <f>ROUND(AC62,0)</f>
        <v>0</v>
      </c>
      <c r="F759" s="281">
        <f>ROUND(AC63,0)</f>
        <v>0</v>
      </c>
      <c r="G759" s="281">
        <f>ROUND(AC64,0)</f>
        <v>0</v>
      </c>
      <c r="H759" s="281">
        <f>ROUND(AC65,0)</f>
        <v>0</v>
      </c>
      <c r="I759" s="281">
        <f>ROUND(AC66,0)</f>
        <v>0</v>
      </c>
      <c r="J759" s="281">
        <f>ROUND(AC67,0)</f>
        <v>0</v>
      </c>
      <c r="K759" s="281">
        <f>ROUND(AC68,0)</f>
        <v>0</v>
      </c>
      <c r="L759" s="281">
        <f>ROUND(AC70,0)</f>
        <v>0</v>
      </c>
      <c r="M759" s="281">
        <f>ROUND(AC71,0)</f>
        <v>0</v>
      </c>
      <c r="N759" s="281">
        <f>ROUND(AC76,0)</f>
        <v>0</v>
      </c>
      <c r="O759" s="281">
        <f>ROUND(AC74,0)</f>
        <v>0</v>
      </c>
      <c r="P759" s="281">
        <f>IF(AC77&gt;0,ROUND(AC77,0),0)</f>
        <v>0</v>
      </c>
      <c r="Q759" s="281">
        <f>IF(AC78&gt;0,ROUND(AC78,0),0)</f>
        <v>0</v>
      </c>
      <c r="R759" s="281">
        <f>IF(AC79&gt;0,ROUND(AC79,0),0)</f>
        <v>0</v>
      </c>
      <c r="S759" s="281">
        <f>IF(AC80&gt;0,ROUND(AC80,0),0)</f>
        <v>0</v>
      </c>
      <c r="T759" s="284">
        <f>IF(AC81&gt;0,ROUND(AC81,2),0)</f>
        <v>0</v>
      </c>
      <c r="U759" s="281"/>
      <c r="X759" s="281"/>
      <c r="Y759" s="281"/>
      <c r="Z759" s="281">
        <f t="shared" si="22"/>
        <v>891807</v>
      </c>
    </row>
    <row r="760" spans="1:26" ht="12.65" customHeight="1" x14ac:dyDescent="0.3">
      <c r="A760" s="209" t="str">
        <f>RIGHT($C$84,3)&amp;"*"&amp;RIGHT($C$83,4)&amp;"*"&amp;AD$55&amp;"*"&amp;"A"</f>
        <v>. 6*150*7190*A</v>
      </c>
      <c r="B760" s="281">
        <f>ROUND(AD59,0)</f>
        <v>0</v>
      </c>
      <c r="C760" s="284">
        <f>ROUND(AD60,2)</f>
        <v>0</v>
      </c>
      <c r="D760" s="281">
        <f>ROUND(AD61,0)</f>
        <v>0</v>
      </c>
      <c r="E760" s="281">
        <f>ROUND(AD62,0)</f>
        <v>0</v>
      </c>
      <c r="F760" s="281">
        <f>ROUND(AD63,0)</f>
        <v>0</v>
      </c>
      <c r="G760" s="281">
        <f>ROUND(AD64,0)</f>
        <v>0</v>
      </c>
      <c r="H760" s="281">
        <f>ROUND(AD65,0)</f>
        <v>0</v>
      </c>
      <c r="I760" s="281">
        <f>ROUND(AD66,0)</f>
        <v>0</v>
      </c>
      <c r="J760" s="281">
        <f>ROUND(AD67,0)</f>
        <v>0</v>
      </c>
      <c r="K760" s="281">
        <f>ROUND(AD68,0)</f>
        <v>0</v>
      </c>
      <c r="L760" s="281">
        <f>ROUND(AD70,0)</f>
        <v>0</v>
      </c>
      <c r="M760" s="281">
        <f>ROUND(AD71,0)</f>
        <v>0</v>
      </c>
      <c r="N760" s="281">
        <f>ROUND(AD76,0)</f>
        <v>0</v>
      </c>
      <c r="O760" s="281">
        <f>ROUND(AD74,0)</f>
        <v>0</v>
      </c>
      <c r="P760" s="281">
        <f>IF(AD77&gt;0,ROUND(AD77,0),0)</f>
        <v>0</v>
      </c>
      <c r="Q760" s="281">
        <f>IF(AD78&gt;0,ROUND(AD78,0),0)</f>
        <v>0</v>
      </c>
      <c r="R760" s="281">
        <f>IF(AD79&gt;0,ROUND(AD79,0),0)</f>
        <v>0</v>
      </c>
      <c r="S760" s="281">
        <f>IF(AD80&gt;0,ROUND(AD80,0),0)</f>
        <v>0</v>
      </c>
      <c r="T760" s="284">
        <f>IF(AD81&gt;0,ROUND(AD81,2),0)</f>
        <v>0</v>
      </c>
      <c r="U760" s="281"/>
      <c r="X760" s="281"/>
      <c r="Y760" s="281"/>
      <c r="Z760" s="281">
        <f t="shared" si="22"/>
        <v>0</v>
      </c>
    </row>
    <row r="761" spans="1:26" ht="12.65" customHeight="1" x14ac:dyDescent="0.3">
      <c r="A761" s="209" t="str">
        <f>RIGHT($C$84,3)&amp;"*"&amp;RIGHT($C$83,4)&amp;"*"&amp;AE$55&amp;"*"&amp;"A"</f>
        <v>. 6*150*7200*A</v>
      </c>
      <c r="B761" s="281">
        <f>ROUND(AE59,0)</f>
        <v>3274</v>
      </c>
      <c r="C761" s="284">
        <f>ROUND(AE60,2)</f>
        <v>4.1100000000000003</v>
      </c>
      <c r="D761" s="281">
        <f>ROUND(AE61,0)</f>
        <v>314641</v>
      </c>
      <c r="E761" s="281">
        <f>ROUND(AE62,0)</f>
        <v>77658</v>
      </c>
      <c r="F761" s="281">
        <f>ROUND(AE63,0)</f>
        <v>0</v>
      </c>
      <c r="G761" s="281">
        <f>ROUND(AE64,0)</f>
        <v>9118</v>
      </c>
      <c r="H761" s="281">
        <f>ROUND(AE65,0)</f>
        <v>9679</v>
      </c>
      <c r="I761" s="281">
        <f>ROUND(AE66,0)</f>
        <v>34615</v>
      </c>
      <c r="J761" s="281">
        <f>ROUND(AE67,0)</f>
        <v>46672</v>
      </c>
      <c r="K761" s="281">
        <f>ROUND(AE68,0)</f>
        <v>35029</v>
      </c>
      <c r="L761" s="281">
        <f>ROUND(AE70,0)</f>
        <v>0</v>
      </c>
      <c r="M761" s="281">
        <f>ROUND(AE71,0)</f>
        <v>544341</v>
      </c>
      <c r="N761" s="281">
        <f>ROUND(AE76,0)</f>
        <v>2791</v>
      </c>
      <c r="O761" s="281">
        <f>ROUND(AE74,0)</f>
        <v>783328</v>
      </c>
      <c r="P761" s="281">
        <f>IF(AE77&gt;0,ROUND(AE77,0),0)</f>
        <v>0</v>
      </c>
      <c r="Q761" s="281">
        <f>IF(AE78&gt;0,ROUND(AE78,0),0)</f>
        <v>193</v>
      </c>
      <c r="R761" s="281">
        <f>IF(AE79&gt;0,ROUND(AE79,0),0)</f>
        <v>0</v>
      </c>
      <c r="S761" s="281">
        <f>IF(AE80&gt;0,ROUND(AE80,0),0)</f>
        <v>0</v>
      </c>
      <c r="T761" s="284">
        <f>IF(AE81&gt;0,ROUND(AE81,2),0)</f>
        <v>0</v>
      </c>
      <c r="U761" s="281"/>
      <c r="X761" s="281"/>
      <c r="Y761" s="281"/>
      <c r="Z761" s="281">
        <f t="shared" si="22"/>
        <v>0</v>
      </c>
    </row>
    <row r="762" spans="1:26" ht="12.65" customHeight="1" x14ac:dyDescent="0.3">
      <c r="A762" s="209" t="str">
        <f>RIGHT($C$84,3)&amp;"*"&amp;RIGHT($C$83,4)&amp;"*"&amp;AF$55&amp;"*"&amp;"A"</f>
        <v>. 6*150*7220*A</v>
      </c>
      <c r="B762" s="281">
        <f>ROUND(AF59,0)</f>
        <v>0</v>
      </c>
      <c r="C762" s="284">
        <f>ROUND(AF60,2)</f>
        <v>0</v>
      </c>
      <c r="D762" s="281">
        <f>ROUND(AF61,0)</f>
        <v>0</v>
      </c>
      <c r="E762" s="281">
        <f>ROUND(AF62,0)</f>
        <v>0</v>
      </c>
      <c r="F762" s="281">
        <f>ROUND(AF63,0)</f>
        <v>0</v>
      </c>
      <c r="G762" s="281">
        <f>ROUND(AF64,0)</f>
        <v>0</v>
      </c>
      <c r="H762" s="281">
        <f>ROUND(AF65,0)</f>
        <v>0</v>
      </c>
      <c r="I762" s="281">
        <f>ROUND(AF66,0)</f>
        <v>0</v>
      </c>
      <c r="J762" s="281">
        <f>ROUND(AF67,0)</f>
        <v>0</v>
      </c>
      <c r="K762" s="281">
        <f>ROUND(AF68,0)</f>
        <v>0</v>
      </c>
      <c r="L762" s="281">
        <f>ROUND(AF70,0)</f>
        <v>0</v>
      </c>
      <c r="M762" s="281">
        <f>ROUND(AF71,0)</f>
        <v>0</v>
      </c>
      <c r="N762" s="281">
        <f>ROUND(AF76,0)</f>
        <v>0</v>
      </c>
      <c r="O762" s="281">
        <f>ROUND(AF74,0)</f>
        <v>0</v>
      </c>
      <c r="P762" s="281">
        <f>IF(AF77&gt;0,ROUND(AF77,0),0)</f>
        <v>0</v>
      </c>
      <c r="Q762" s="281">
        <f>IF(AF78&gt;0,ROUND(AF78,0),0)</f>
        <v>0</v>
      </c>
      <c r="R762" s="281">
        <f>IF(AF79&gt;0,ROUND(AF79,0),0)</f>
        <v>0</v>
      </c>
      <c r="S762" s="281">
        <f>IF(AF80&gt;0,ROUND(AF80,0),0)</f>
        <v>0</v>
      </c>
      <c r="T762" s="284">
        <f>IF(AF81&gt;0,ROUND(AF81,2),0)</f>
        <v>0</v>
      </c>
      <c r="U762" s="281"/>
      <c r="X762" s="281"/>
      <c r="Y762" s="281"/>
      <c r="Z762" s="281">
        <f t="shared" si="22"/>
        <v>343422</v>
      </c>
    </row>
    <row r="763" spans="1:26" ht="12.65" customHeight="1" x14ac:dyDescent="0.3">
      <c r="A763" s="209" t="str">
        <f>RIGHT($C$84,3)&amp;"*"&amp;RIGHT($C$83,4)&amp;"*"&amp;AG$55&amp;"*"&amp;"A"</f>
        <v>. 6*150*7230*A</v>
      </c>
      <c r="B763" s="281">
        <f>ROUND(AG59,0)</f>
        <v>3198</v>
      </c>
      <c r="C763" s="284">
        <f>ROUND(AG60,2)</f>
        <v>9.9</v>
      </c>
      <c r="D763" s="281">
        <f>ROUND(AG61,0)</f>
        <v>1892469</v>
      </c>
      <c r="E763" s="281">
        <f>ROUND(AG62,0)</f>
        <v>467090</v>
      </c>
      <c r="F763" s="281">
        <f>ROUND(AG63,0)</f>
        <v>7440</v>
      </c>
      <c r="G763" s="281">
        <f>ROUND(AG64,0)</f>
        <v>61914</v>
      </c>
      <c r="H763" s="281">
        <f>ROUND(AG65,0)</f>
        <v>4164</v>
      </c>
      <c r="I763" s="281">
        <f>ROUND(AG66,0)</f>
        <v>123933</v>
      </c>
      <c r="J763" s="281">
        <f>ROUND(AG67,0)</f>
        <v>73176</v>
      </c>
      <c r="K763" s="281">
        <f>ROUND(AG68,0)</f>
        <v>19321</v>
      </c>
      <c r="L763" s="281">
        <f>ROUND(AG70,0)</f>
        <v>0</v>
      </c>
      <c r="M763" s="281">
        <f>ROUND(AG71,0)</f>
        <v>2686879</v>
      </c>
      <c r="N763" s="281">
        <f>ROUND(AG76,0)</f>
        <v>4376</v>
      </c>
      <c r="O763" s="281">
        <f>ROUND(AG74,0)</f>
        <v>4472951</v>
      </c>
      <c r="P763" s="281">
        <f>IF(AG77&gt;0,ROUND(AG77,0),0)</f>
        <v>0</v>
      </c>
      <c r="Q763" s="281">
        <f>IF(AG78&gt;0,ROUND(AG78,0),0)</f>
        <v>465</v>
      </c>
      <c r="R763" s="281">
        <f>IF(AG79&gt;0,ROUND(AG79,0),0)</f>
        <v>6200</v>
      </c>
      <c r="S763" s="281">
        <f>IF(AG80&gt;0,ROUND(AG80,0),0)</f>
        <v>5</v>
      </c>
      <c r="T763" s="284">
        <f>IF(AG81&gt;0,ROUND(AG81,2),0)</f>
        <v>0</v>
      </c>
      <c r="U763" s="281"/>
      <c r="X763" s="281"/>
      <c r="Y763" s="281"/>
      <c r="Z763" s="281">
        <f t="shared" si="22"/>
        <v>0</v>
      </c>
    </row>
    <row r="764" spans="1:26" ht="12.65" customHeight="1" x14ac:dyDescent="0.3">
      <c r="A764" s="209" t="str">
        <f>RIGHT($C$84,3)&amp;"*"&amp;RIGHT($C$83,4)&amp;"*"&amp;AH$55&amp;"*"&amp;"A"</f>
        <v>. 6*150*7240*A</v>
      </c>
      <c r="B764" s="281">
        <f>ROUND(AH59,0)</f>
        <v>0</v>
      </c>
      <c r="C764" s="284">
        <f>ROUND(AH60,2)</f>
        <v>0</v>
      </c>
      <c r="D764" s="281">
        <f>ROUND(AH61,0)</f>
        <v>0</v>
      </c>
      <c r="E764" s="281">
        <f>ROUND(AH62,0)</f>
        <v>0</v>
      </c>
      <c r="F764" s="281">
        <f>ROUND(AH63,0)</f>
        <v>0</v>
      </c>
      <c r="G764" s="281">
        <f>ROUND(AH64,0)</f>
        <v>0</v>
      </c>
      <c r="H764" s="281">
        <f>ROUND(AH65,0)</f>
        <v>0</v>
      </c>
      <c r="I764" s="281">
        <f>ROUND(AH66,0)</f>
        <v>0</v>
      </c>
      <c r="J764" s="281">
        <f>ROUND(AH67,0)</f>
        <v>0</v>
      </c>
      <c r="K764" s="281">
        <f>ROUND(AH68,0)</f>
        <v>0</v>
      </c>
      <c r="L764" s="281">
        <f>ROUND(AH70,0)</f>
        <v>0</v>
      </c>
      <c r="M764" s="281">
        <f>ROUND(AH71,0)</f>
        <v>0</v>
      </c>
      <c r="N764" s="281">
        <f>ROUND(AH76,0)</f>
        <v>0</v>
      </c>
      <c r="O764" s="281">
        <f>ROUND(AH74,0)</f>
        <v>0</v>
      </c>
      <c r="P764" s="281">
        <f>IF(AH77&gt;0,ROUND(AH77,0),0)</f>
        <v>0</v>
      </c>
      <c r="Q764" s="281">
        <f>IF(AH78&gt;0,ROUND(AH78,0),0)</f>
        <v>0</v>
      </c>
      <c r="R764" s="281">
        <f>IF(AH79&gt;0,ROUND(AH79,0),0)</f>
        <v>0</v>
      </c>
      <c r="S764" s="281">
        <f>IF(AH80&gt;0,ROUND(AH80,0),0)</f>
        <v>0</v>
      </c>
      <c r="T764" s="284">
        <f>IF(AH81&gt;0,ROUND(AH81,2),0)</f>
        <v>0</v>
      </c>
      <c r="U764" s="281"/>
      <c r="X764" s="281"/>
      <c r="Y764" s="281"/>
      <c r="Z764" s="281">
        <f t="shared" si="22"/>
        <v>1351732</v>
      </c>
    </row>
    <row r="765" spans="1:26" ht="12.65" customHeight="1" x14ac:dyDescent="0.3">
      <c r="A765" s="209" t="str">
        <f>RIGHT($C$84,3)&amp;"*"&amp;RIGHT($C$83,4)&amp;"*"&amp;AI$55&amp;"*"&amp;"A"</f>
        <v>. 6*150*7250*A</v>
      </c>
      <c r="B765" s="281">
        <f>ROUND(AI59,0)</f>
        <v>0</v>
      </c>
      <c r="C765" s="284">
        <f>ROUND(AI60,2)</f>
        <v>0</v>
      </c>
      <c r="D765" s="281">
        <f>ROUND(AI61,0)</f>
        <v>0</v>
      </c>
      <c r="E765" s="281">
        <f>ROUND(AI62,0)</f>
        <v>0</v>
      </c>
      <c r="F765" s="281">
        <f>ROUND(AI63,0)</f>
        <v>0</v>
      </c>
      <c r="G765" s="281">
        <f>ROUND(AI64,0)</f>
        <v>0</v>
      </c>
      <c r="H765" s="281">
        <f>ROUND(AI65,0)</f>
        <v>0</v>
      </c>
      <c r="I765" s="281">
        <f>ROUND(AI66,0)</f>
        <v>0</v>
      </c>
      <c r="J765" s="281">
        <f>ROUND(AI67,0)</f>
        <v>0</v>
      </c>
      <c r="K765" s="281">
        <f>ROUND(AI68,0)</f>
        <v>0</v>
      </c>
      <c r="L765" s="281">
        <f>ROUND(AI70,0)</f>
        <v>0</v>
      </c>
      <c r="M765" s="281">
        <f>ROUND(AI71,0)</f>
        <v>0</v>
      </c>
      <c r="N765" s="281">
        <f>ROUND(AI76,0)</f>
        <v>0</v>
      </c>
      <c r="O765" s="281">
        <f>ROUND(AI74,0)</f>
        <v>0</v>
      </c>
      <c r="P765" s="281">
        <f>IF(AI77&gt;0,ROUND(AI77,0),0)</f>
        <v>0</v>
      </c>
      <c r="Q765" s="281">
        <f>IF(AI78&gt;0,ROUND(AI78,0),0)</f>
        <v>0</v>
      </c>
      <c r="R765" s="281">
        <f>IF(AI79&gt;0,ROUND(AI79,0),0)</f>
        <v>0</v>
      </c>
      <c r="S765" s="281">
        <f>IF(AI80&gt;0,ROUND(AI80,0),0)</f>
        <v>0</v>
      </c>
      <c r="T765" s="284">
        <f>IF(AI81&gt;0,ROUND(AI81,2),0)</f>
        <v>0</v>
      </c>
      <c r="U765" s="281"/>
      <c r="X765" s="281"/>
      <c r="Y765" s="281"/>
      <c r="Z765" s="281">
        <f t="shared" si="22"/>
        <v>0</v>
      </c>
    </row>
    <row r="766" spans="1:26" ht="12.65" customHeight="1" x14ac:dyDescent="0.3">
      <c r="A766" s="209" t="str">
        <f>RIGHT($C$84,3)&amp;"*"&amp;RIGHT($C$83,4)&amp;"*"&amp;AJ$55&amp;"*"&amp;"A"</f>
        <v>. 6*150*7260*A</v>
      </c>
      <c r="B766" s="281">
        <f>ROUND(AJ59,0)</f>
        <v>17459</v>
      </c>
      <c r="C766" s="284">
        <f>ROUND(AJ60,2)</f>
        <v>30.33</v>
      </c>
      <c r="D766" s="281">
        <f>ROUND(AJ61,0)</f>
        <v>3581857</v>
      </c>
      <c r="E766" s="281">
        <f>ROUND(AJ62,0)</f>
        <v>884057</v>
      </c>
      <c r="F766" s="281">
        <f>ROUND(AJ63,0)</f>
        <v>150288</v>
      </c>
      <c r="G766" s="281">
        <f>ROUND(AJ64,0)</f>
        <v>248344</v>
      </c>
      <c r="H766" s="281">
        <f>ROUND(AJ65,0)</f>
        <v>28217</v>
      </c>
      <c r="I766" s="281">
        <f>ROUND(AJ66,0)</f>
        <v>125820</v>
      </c>
      <c r="J766" s="281">
        <f>ROUND(AJ67,0)</f>
        <v>150750</v>
      </c>
      <c r="K766" s="281">
        <f>ROUND(AJ68,0)</f>
        <v>9055</v>
      </c>
      <c r="L766" s="281">
        <f>ROUND(AJ70,0)</f>
        <v>0</v>
      </c>
      <c r="M766" s="281">
        <f>ROUND(AJ71,0)</f>
        <v>5294953</v>
      </c>
      <c r="N766" s="281">
        <f>ROUND(AJ76,0)</f>
        <v>9015</v>
      </c>
      <c r="O766" s="281">
        <f>ROUND(AJ74,0)</f>
        <v>4625939</v>
      </c>
      <c r="P766" s="281">
        <f>IF(AJ77&gt;0,ROUND(AJ77,0),0)</f>
        <v>0</v>
      </c>
      <c r="Q766" s="281">
        <f>IF(AJ78&gt;0,ROUND(AJ78,0),0)</f>
        <v>1522</v>
      </c>
      <c r="R766" s="281">
        <f>IF(AJ79&gt;0,ROUND(AJ79,0),0)</f>
        <v>0</v>
      </c>
      <c r="S766" s="281">
        <f>IF(AJ80&gt;0,ROUND(AJ80,0),0)</f>
        <v>14</v>
      </c>
      <c r="T766" s="284">
        <f>IF(AJ81&gt;0,ROUND(AJ81,2),0)</f>
        <v>0</v>
      </c>
      <c r="U766" s="281"/>
      <c r="X766" s="281"/>
      <c r="Y766" s="281"/>
      <c r="Z766" s="281">
        <f t="shared" si="22"/>
        <v>0</v>
      </c>
    </row>
    <row r="767" spans="1:26" ht="12.65" customHeight="1" x14ac:dyDescent="0.3">
      <c r="A767" s="209" t="str">
        <f>RIGHT($C$84,3)&amp;"*"&amp;RIGHT($C$83,4)&amp;"*"&amp;AK$55&amp;"*"&amp;"A"</f>
        <v>. 6*150*7310*A</v>
      </c>
      <c r="B767" s="281">
        <f>ROUND(AK59,0)</f>
        <v>0</v>
      </c>
      <c r="C767" s="284">
        <f>ROUND(AK60,2)</f>
        <v>0</v>
      </c>
      <c r="D767" s="281">
        <f>ROUND(AK61,0)</f>
        <v>0</v>
      </c>
      <c r="E767" s="281">
        <f>ROUND(AK62,0)</f>
        <v>0</v>
      </c>
      <c r="F767" s="281">
        <f>ROUND(AK63,0)</f>
        <v>0</v>
      </c>
      <c r="G767" s="281">
        <f>ROUND(AK64,0)</f>
        <v>0</v>
      </c>
      <c r="H767" s="281">
        <f>ROUND(AK65,0)</f>
        <v>0</v>
      </c>
      <c r="I767" s="281">
        <f>ROUND(AK66,0)</f>
        <v>0</v>
      </c>
      <c r="J767" s="281">
        <f>ROUND(AK67,0)</f>
        <v>0</v>
      </c>
      <c r="K767" s="281">
        <f>ROUND(AK68,0)</f>
        <v>0</v>
      </c>
      <c r="L767" s="281">
        <f>ROUND(AK70,0)</f>
        <v>0</v>
      </c>
      <c r="M767" s="281">
        <f>ROUND(AK71,0)</f>
        <v>0</v>
      </c>
      <c r="N767" s="281">
        <f>ROUND(AK76,0)</f>
        <v>0</v>
      </c>
      <c r="O767" s="281">
        <f>ROUND(AK74,0)</f>
        <v>0</v>
      </c>
      <c r="P767" s="281">
        <f>IF(AK77&gt;0,ROUND(AK77,0),0)</f>
        <v>0</v>
      </c>
      <c r="Q767" s="281">
        <f>IF(AK78&gt;0,ROUND(AK78,0),0)</f>
        <v>0</v>
      </c>
      <c r="R767" s="281">
        <f>IF(AK79&gt;0,ROUND(AK79,0),0)</f>
        <v>0</v>
      </c>
      <c r="S767" s="281">
        <f>IF(AK80&gt;0,ROUND(AK80,0),0)</f>
        <v>0</v>
      </c>
      <c r="T767" s="284">
        <f>IF(AK81&gt;0,ROUND(AK81,2),0)</f>
        <v>0</v>
      </c>
      <c r="U767" s="281"/>
      <c r="X767" s="281"/>
      <c r="Y767" s="281"/>
      <c r="Z767" s="281">
        <f t="shared" si="22"/>
        <v>2144845</v>
      </c>
    </row>
    <row r="768" spans="1:26" ht="12.65" customHeight="1" x14ac:dyDescent="0.3">
      <c r="A768" s="209" t="str">
        <f>RIGHT($C$84,3)&amp;"*"&amp;RIGHT($C$83,4)&amp;"*"&amp;AL$55&amp;"*"&amp;"A"</f>
        <v>. 6*150*7320*A</v>
      </c>
      <c r="B768" s="281">
        <f>ROUND(AL59,0)</f>
        <v>0</v>
      </c>
      <c r="C768" s="284">
        <f>ROUND(AL60,2)</f>
        <v>0</v>
      </c>
      <c r="D768" s="281">
        <f>ROUND(AL61,0)</f>
        <v>0</v>
      </c>
      <c r="E768" s="281">
        <f>ROUND(AL62,0)</f>
        <v>0</v>
      </c>
      <c r="F768" s="281">
        <f>ROUND(AL63,0)</f>
        <v>0</v>
      </c>
      <c r="G768" s="281">
        <f>ROUND(AL64,0)</f>
        <v>0</v>
      </c>
      <c r="H768" s="281">
        <f>ROUND(AL65,0)</f>
        <v>0</v>
      </c>
      <c r="I768" s="281">
        <f>ROUND(AL66,0)</f>
        <v>0</v>
      </c>
      <c r="J768" s="281">
        <f>ROUND(AL67,0)</f>
        <v>0</v>
      </c>
      <c r="K768" s="281">
        <f>ROUND(AL68,0)</f>
        <v>0</v>
      </c>
      <c r="L768" s="281">
        <f>ROUND(AL70,0)</f>
        <v>0</v>
      </c>
      <c r="M768" s="281">
        <f>ROUND(AL71,0)</f>
        <v>0</v>
      </c>
      <c r="N768" s="281">
        <f>ROUND(AL76,0)</f>
        <v>0</v>
      </c>
      <c r="O768" s="281">
        <f>ROUND(AL74,0)</f>
        <v>0</v>
      </c>
      <c r="P768" s="281">
        <f>IF(AL77&gt;0,ROUND(AL77,0),0)</f>
        <v>0</v>
      </c>
      <c r="Q768" s="281">
        <f>IF(AL78&gt;0,ROUND(AL78,0),0)</f>
        <v>0</v>
      </c>
      <c r="R768" s="281">
        <f>IF(AL79&gt;0,ROUND(AL79,0),0)</f>
        <v>0</v>
      </c>
      <c r="S768" s="281">
        <f>IF(AL80&gt;0,ROUND(AL80,0),0)</f>
        <v>0</v>
      </c>
      <c r="T768" s="284">
        <f>IF(AL81&gt;0,ROUND(AL81,2),0)</f>
        <v>0</v>
      </c>
      <c r="U768" s="281"/>
      <c r="X768" s="281"/>
      <c r="Y768" s="281"/>
      <c r="Z768" s="281">
        <f t="shared" si="22"/>
        <v>0</v>
      </c>
    </row>
    <row r="769" spans="1:26" ht="12.65" customHeight="1" x14ac:dyDescent="0.3">
      <c r="A769" s="209" t="str">
        <f>RIGHT($C$84,3)&amp;"*"&amp;RIGHT($C$83,4)&amp;"*"&amp;AM$55&amp;"*"&amp;"A"</f>
        <v>. 6*150*7330*A</v>
      </c>
      <c r="B769" s="281">
        <f>ROUND(AM59,0)</f>
        <v>0</v>
      </c>
      <c r="C769" s="284">
        <f>ROUND(AM60,2)</f>
        <v>0</v>
      </c>
      <c r="D769" s="281">
        <f>ROUND(AM61,0)</f>
        <v>0</v>
      </c>
      <c r="E769" s="281">
        <f>ROUND(AM62,0)</f>
        <v>0</v>
      </c>
      <c r="F769" s="281">
        <f>ROUND(AM63,0)</f>
        <v>0</v>
      </c>
      <c r="G769" s="281">
        <f>ROUND(AM64,0)</f>
        <v>0</v>
      </c>
      <c r="H769" s="281">
        <f>ROUND(AM65,0)</f>
        <v>0</v>
      </c>
      <c r="I769" s="281">
        <f>ROUND(AM66,0)</f>
        <v>0</v>
      </c>
      <c r="J769" s="281">
        <f>ROUND(AM67,0)</f>
        <v>0</v>
      </c>
      <c r="K769" s="281">
        <f>ROUND(AM68,0)</f>
        <v>0</v>
      </c>
      <c r="L769" s="281">
        <f>ROUND(AM70,0)</f>
        <v>0</v>
      </c>
      <c r="M769" s="281">
        <f>ROUND(AM71,0)</f>
        <v>0</v>
      </c>
      <c r="N769" s="281">
        <f>ROUND(AM76,0)</f>
        <v>0</v>
      </c>
      <c r="O769" s="281">
        <f>ROUND(AM74,0)</f>
        <v>0</v>
      </c>
      <c r="P769" s="281">
        <f>IF(AM77&gt;0,ROUND(AM77,0),0)</f>
        <v>0</v>
      </c>
      <c r="Q769" s="281">
        <f>IF(AM78&gt;0,ROUND(AM78,0),0)</f>
        <v>0</v>
      </c>
      <c r="R769" s="281">
        <f>IF(AM79&gt;0,ROUND(AM79,0),0)</f>
        <v>0</v>
      </c>
      <c r="S769" s="281">
        <f>IF(AM80&gt;0,ROUND(AM80,0),0)</f>
        <v>0</v>
      </c>
      <c r="T769" s="284">
        <f>IF(AM81&gt;0,ROUND(AM81,2),0)</f>
        <v>0</v>
      </c>
      <c r="U769" s="281"/>
      <c r="X769" s="281"/>
      <c r="Y769" s="281"/>
      <c r="Z769" s="281">
        <f t="shared" si="22"/>
        <v>0</v>
      </c>
    </row>
    <row r="770" spans="1:26" ht="12.65" customHeight="1" x14ac:dyDescent="0.3">
      <c r="A770" s="209" t="str">
        <f>RIGHT($C$84,3)&amp;"*"&amp;RIGHT($C$83,4)&amp;"*"&amp;AN$55&amp;"*"&amp;"A"</f>
        <v>. 6*150*7340*A</v>
      </c>
      <c r="B770" s="281">
        <f>ROUND(AN59,0)</f>
        <v>0</v>
      </c>
      <c r="C770" s="284">
        <f>ROUND(AN60,2)</f>
        <v>0</v>
      </c>
      <c r="D770" s="281">
        <f>ROUND(AN61,0)</f>
        <v>0</v>
      </c>
      <c r="E770" s="281">
        <f>ROUND(AN62,0)</f>
        <v>0</v>
      </c>
      <c r="F770" s="281">
        <f>ROUND(AN63,0)</f>
        <v>0</v>
      </c>
      <c r="G770" s="281">
        <f>ROUND(AN64,0)</f>
        <v>0</v>
      </c>
      <c r="H770" s="281">
        <f>ROUND(AN65,0)</f>
        <v>0</v>
      </c>
      <c r="I770" s="281">
        <f>ROUND(AN66,0)</f>
        <v>0</v>
      </c>
      <c r="J770" s="281">
        <f>ROUND(AN67,0)</f>
        <v>0</v>
      </c>
      <c r="K770" s="281">
        <f>ROUND(AN68,0)</f>
        <v>0</v>
      </c>
      <c r="L770" s="281">
        <f>ROUND(AN70,0)</f>
        <v>0</v>
      </c>
      <c r="M770" s="281">
        <f>ROUND(AN71,0)</f>
        <v>0</v>
      </c>
      <c r="N770" s="281">
        <f>ROUND(AN76,0)</f>
        <v>0</v>
      </c>
      <c r="O770" s="281">
        <f>ROUND(AN74,0)</f>
        <v>0</v>
      </c>
      <c r="P770" s="281">
        <f>IF(AN77&gt;0,ROUND(AN77,0),0)</f>
        <v>0</v>
      </c>
      <c r="Q770" s="281">
        <f>IF(AN78&gt;0,ROUND(AN78,0),0)</f>
        <v>0</v>
      </c>
      <c r="R770" s="281">
        <f>IF(AN79&gt;0,ROUND(AN79,0),0)</f>
        <v>0</v>
      </c>
      <c r="S770" s="281">
        <f>IF(AN80&gt;0,ROUND(AN80,0),0)</f>
        <v>0</v>
      </c>
      <c r="T770" s="284">
        <f>IF(AN81&gt;0,ROUND(AN81,2),0)</f>
        <v>0</v>
      </c>
      <c r="U770" s="281"/>
      <c r="X770" s="281"/>
      <c r="Y770" s="281"/>
      <c r="Z770" s="281">
        <f t="shared" si="22"/>
        <v>0</v>
      </c>
    </row>
    <row r="771" spans="1:26" ht="12.65" customHeight="1" x14ac:dyDescent="0.3">
      <c r="A771" s="209" t="str">
        <f>RIGHT($C$84,3)&amp;"*"&amp;RIGHT($C$83,4)&amp;"*"&amp;AO$55&amp;"*"&amp;"A"</f>
        <v>. 6*150*7350*A</v>
      </c>
      <c r="B771" s="281">
        <f>ROUND(AO59,0)</f>
        <v>4370</v>
      </c>
      <c r="C771" s="284">
        <f>ROUND(AO60,2)</f>
        <v>0.98</v>
      </c>
      <c r="D771" s="281">
        <f>ROUND(AO61,0)</f>
        <v>72028</v>
      </c>
      <c r="E771" s="281">
        <f>ROUND(AO62,0)</f>
        <v>17778</v>
      </c>
      <c r="F771" s="281">
        <f>ROUND(AO63,0)</f>
        <v>144</v>
      </c>
      <c r="G771" s="281">
        <f>ROUND(AO64,0)</f>
        <v>4320</v>
      </c>
      <c r="H771" s="281">
        <f>ROUND(AO65,0)</f>
        <v>131</v>
      </c>
      <c r="I771" s="281">
        <f>ROUND(AO66,0)</f>
        <v>16090</v>
      </c>
      <c r="J771" s="281">
        <f>ROUND(AO67,0)</f>
        <v>9247</v>
      </c>
      <c r="K771" s="281">
        <f>ROUND(AO68,0)</f>
        <v>1451</v>
      </c>
      <c r="L771" s="281">
        <f>ROUND(AO70,0)</f>
        <v>0</v>
      </c>
      <c r="M771" s="281">
        <f>ROUND(AO71,0)</f>
        <v>122206</v>
      </c>
      <c r="N771" s="281">
        <f>ROUND(AO76,0)</f>
        <v>553</v>
      </c>
      <c r="O771" s="281">
        <f>ROUND(AO74,0)</f>
        <v>1737779</v>
      </c>
      <c r="P771" s="281">
        <f>IF(AO77&gt;0,ROUND(AO77,0),0)</f>
        <v>562</v>
      </c>
      <c r="Q771" s="281">
        <f>IF(AO78&gt;0,ROUND(AO78,0),0)</f>
        <v>44</v>
      </c>
      <c r="R771" s="281">
        <f>IF(AO79&gt;0,ROUND(AO79,0),0)</f>
        <v>2947</v>
      </c>
      <c r="S771" s="281">
        <f>IF(AO80&gt;0,ROUND(AO80,0),0)</f>
        <v>1</v>
      </c>
      <c r="T771" s="284">
        <f>IF(AO81&gt;0,ROUND(AO81,2),0)</f>
        <v>0</v>
      </c>
      <c r="U771" s="281"/>
      <c r="X771" s="281"/>
      <c r="Y771" s="281"/>
      <c r="Z771" s="281">
        <f t="shared" si="22"/>
        <v>0</v>
      </c>
    </row>
    <row r="772" spans="1:26" ht="12.65" customHeight="1" x14ac:dyDescent="0.3">
      <c r="A772" s="209" t="str">
        <f>RIGHT($C$84,3)&amp;"*"&amp;RIGHT($C$83,4)&amp;"*"&amp;AP$55&amp;"*"&amp;"A"</f>
        <v>. 6*150*7380*A</v>
      </c>
      <c r="B772" s="281">
        <f>ROUND(AP59,0)</f>
        <v>0</v>
      </c>
      <c r="C772" s="284">
        <f>ROUND(AP60,2)</f>
        <v>0</v>
      </c>
      <c r="D772" s="281">
        <f>ROUND(AP61,0)</f>
        <v>0</v>
      </c>
      <c r="E772" s="281">
        <f>ROUND(AP62,0)</f>
        <v>0</v>
      </c>
      <c r="F772" s="281">
        <f>ROUND(AP63,0)</f>
        <v>0</v>
      </c>
      <c r="G772" s="281">
        <f>ROUND(AP64,0)</f>
        <v>7325</v>
      </c>
      <c r="H772" s="281">
        <f>ROUND(AP65,0)</f>
        <v>8492</v>
      </c>
      <c r="I772" s="281">
        <f>ROUND(AP66,0)</f>
        <v>0</v>
      </c>
      <c r="J772" s="281">
        <f>ROUND(AP67,0)</f>
        <v>54531</v>
      </c>
      <c r="K772" s="281">
        <f>ROUND(AP68,0)</f>
        <v>704</v>
      </c>
      <c r="L772" s="281">
        <f>ROUND(AP70,0)</f>
        <v>0</v>
      </c>
      <c r="M772" s="281">
        <f>ROUND(AP71,0)</f>
        <v>82575</v>
      </c>
      <c r="N772" s="281">
        <f>ROUND(AP76,0)</f>
        <v>3261</v>
      </c>
      <c r="O772" s="281">
        <f>ROUND(AP74,0)</f>
        <v>0</v>
      </c>
      <c r="P772" s="281">
        <f>IF(AP77&gt;0,ROUND(AP77,0),0)</f>
        <v>0</v>
      </c>
      <c r="Q772" s="281">
        <f>IF(AP78&gt;0,ROUND(AP78,0),0)</f>
        <v>0</v>
      </c>
      <c r="R772" s="281">
        <f>IF(AP79&gt;0,ROUND(AP79,0),0)</f>
        <v>0</v>
      </c>
      <c r="S772" s="281">
        <f>IF(AP80&gt;0,ROUND(AP80,0),0)</f>
        <v>0</v>
      </c>
      <c r="T772" s="284">
        <f>IF(AP81&gt;0,ROUND(AP81,2),0)</f>
        <v>0</v>
      </c>
      <c r="U772" s="281"/>
      <c r="X772" s="281"/>
      <c r="Y772" s="281"/>
      <c r="Z772" s="281">
        <f t="shared" si="22"/>
        <v>331125</v>
      </c>
    </row>
    <row r="773" spans="1:26" ht="12.65" customHeight="1" x14ac:dyDescent="0.3">
      <c r="A773" s="209" t="str">
        <f>RIGHT($C$84,3)&amp;"*"&amp;RIGHT($C$83,4)&amp;"*"&amp;AQ$55&amp;"*"&amp;"A"</f>
        <v>. 6*150*7390*A</v>
      </c>
      <c r="B773" s="281">
        <f>ROUND(AQ59,0)</f>
        <v>0</v>
      </c>
      <c r="C773" s="284">
        <f>ROUND(AQ60,2)</f>
        <v>0</v>
      </c>
      <c r="D773" s="281">
        <f>ROUND(AQ61,0)</f>
        <v>0</v>
      </c>
      <c r="E773" s="281">
        <f>ROUND(AQ62,0)</f>
        <v>0</v>
      </c>
      <c r="F773" s="281">
        <f>ROUND(AQ63,0)</f>
        <v>0</v>
      </c>
      <c r="G773" s="281">
        <f>ROUND(AQ64,0)</f>
        <v>0</v>
      </c>
      <c r="H773" s="281">
        <f>ROUND(AQ65,0)</f>
        <v>0</v>
      </c>
      <c r="I773" s="281">
        <f>ROUND(AQ66,0)</f>
        <v>0</v>
      </c>
      <c r="J773" s="281">
        <f>ROUND(AQ67,0)</f>
        <v>0</v>
      </c>
      <c r="K773" s="281">
        <f>ROUND(AQ68,0)</f>
        <v>0</v>
      </c>
      <c r="L773" s="281">
        <f>ROUND(AQ70,0)</f>
        <v>0</v>
      </c>
      <c r="M773" s="281">
        <f>ROUND(AQ71,0)</f>
        <v>0</v>
      </c>
      <c r="N773" s="281">
        <f>ROUND(AQ76,0)</f>
        <v>0</v>
      </c>
      <c r="O773" s="281">
        <f>ROUND(AQ74,0)</f>
        <v>0</v>
      </c>
      <c r="P773" s="281">
        <f>IF(AQ77&gt;0,ROUND(AQ77,0),0)</f>
        <v>0</v>
      </c>
      <c r="Q773" s="281">
        <f>IF(AQ78&gt;0,ROUND(AQ78,0),0)</f>
        <v>0</v>
      </c>
      <c r="R773" s="281">
        <f>IF(AQ79&gt;0,ROUND(AQ79,0),0)</f>
        <v>0</v>
      </c>
      <c r="S773" s="281">
        <f>IF(AQ80&gt;0,ROUND(AQ80,0),0)</f>
        <v>0</v>
      </c>
      <c r="T773" s="284">
        <f>IF(AQ81&gt;0,ROUND(AQ81,2),0)</f>
        <v>0</v>
      </c>
      <c r="U773" s="281"/>
      <c r="X773" s="281"/>
      <c r="Y773" s="281"/>
      <c r="Z773" s="281">
        <f t="shared" si="22"/>
        <v>127658</v>
      </c>
    </row>
    <row r="774" spans="1:26" ht="12.65" customHeight="1" x14ac:dyDescent="0.3">
      <c r="A774" s="209" t="str">
        <f>RIGHT($C$84,3)&amp;"*"&amp;RIGHT($C$83,4)&amp;"*"&amp;AR$55&amp;"*"&amp;"A"</f>
        <v>. 6*150*7400*A</v>
      </c>
      <c r="B774" s="281">
        <f>ROUND(AR59,0)</f>
        <v>0</v>
      </c>
      <c r="C774" s="284">
        <f>ROUND(AR60,2)</f>
        <v>0</v>
      </c>
      <c r="D774" s="281">
        <f>ROUND(AR61,0)</f>
        <v>0</v>
      </c>
      <c r="E774" s="281">
        <f>ROUND(AR62,0)</f>
        <v>0</v>
      </c>
      <c r="F774" s="281">
        <f>ROUND(AR63,0)</f>
        <v>0</v>
      </c>
      <c r="G774" s="281">
        <f>ROUND(AR64,0)</f>
        <v>0</v>
      </c>
      <c r="H774" s="281">
        <f>ROUND(AR65,0)</f>
        <v>0</v>
      </c>
      <c r="I774" s="281">
        <f>ROUND(AR66,0)</f>
        <v>0</v>
      </c>
      <c r="J774" s="281">
        <f>ROUND(AR67,0)</f>
        <v>0</v>
      </c>
      <c r="K774" s="281">
        <f>ROUND(AR68,0)</f>
        <v>0</v>
      </c>
      <c r="L774" s="281">
        <f>ROUND(AR70,0)</f>
        <v>0</v>
      </c>
      <c r="M774" s="281">
        <f>ROUND(AR71,0)</f>
        <v>0</v>
      </c>
      <c r="N774" s="281">
        <f>ROUND(AR76,0)</f>
        <v>0</v>
      </c>
      <c r="O774" s="281">
        <f>ROUND(AR74,0)</f>
        <v>0</v>
      </c>
      <c r="P774" s="281">
        <f>IF(AR77&gt;0,ROUND(AR77,0),0)</f>
        <v>0</v>
      </c>
      <c r="Q774" s="281">
        <f>IF(AR78&gt;0,ROUND(AR78,0),0)</f>
        <v>0</v>
      </c>
      <c r="R774" s="281">
        <f>IF(AR79&gt;0,ROUND(AR79,0),0)</f>
        <v>0</v>
      </c>
      <c r="S774" s="281">
        <f>IF(AR80&gt;0,ROUND(AR80,0),0)</f>
        <v>0</v>
      </c>
      <c r="T774" s="284">
        <f>IF(AR81&gt;0,ROUND(AR81,2),0)</f>
        <v>0</v>
      </c>
      <c r="U774" s="281"/>
      <c r="X774" s="281"/>
      <c r="Y774" s="281"/>
      <c r="Z774" s="281">
        <f t="shared" si="22"/>
        <v>0</v>
      </c>
    </row>
    <row r="775" spans="1:26" ht="12.65" customHeight="1" x14ac:dyDescent="0.3">
      <c r="A775" s="209" t="str">
        <f>RIGHT($C$84,3)&amp;"*"&amp;RIGHT($C$83,4)&amp;"*"&amp;AS$55&amp;"*"&amp;"A"</f>
        <v>. 6*150*7410*A</v>
      </c>
      <c r="B775" s="281">
        <f>ROUND(AS59,0)</f>
        <v>0</v>
      </c>
      <c r="C775" s="284">
        <f>ROUND(AS60,2)</f>
        <v>0</v>
      </c>
      <c r="D775" s="281">
        <f>ROUND(AS61,0)</f>
        <v>0</v>
      </c>
      <c r="E775" s="281">
        <f>ROUND(AS62,0)</f>
        <v>0</v>
      </c>
      <c r="F775" s="281">
        <f>ROUND(AS63,0)</f>
        <v>0</v>
      </c>
      <c r="G775" s="281">
        <f>ROUND(AS64,0)</f>
        <v>0</v>
      </c>
      <c r="H775" s="281">
        <f>ROUND(AS65,0)</f>
        <v>0</v>
      </c>
      <c r="I775" s="281">
        <f>ROUND(AS66,0)</f>
        <v>0</v>
      </c>
      <c r="J775" s="281">
        <f>ROUND(AS67,0)</f>
        <v>0</v>
      </c>
      <c r="K775" s="281">
        <f>ROUND(AS68,0)</f>
        <v>0</v>
      </c>
      <c r="L775" s="281">
        <f>ROUND(AS70,0)</f>
        <v>0</v>
      </c>
      <c r="M775" s="281">
        <f>ROUND(AS71,0)</f>
        <v>0</v>
      </c>
      <c r="N775" s="281">
        <f>ROUND(AS76,0)</f>
        <v>0</v>
      </c>
      <c r="O775" s="281">
        <f>ROUND(AS74,0)</f>
        <v>0</v>
      </c>
      <c r="P775" s="281">
        <f>IF(AS77&gt;0,ROUND(AS77,0),0)</f>
        <v>0</v>
      </c>
      <c r="Q775" s="281">
        <f>IF(AS78&gt;0,ROUND(AS78,0),0)</f>
        <v>0</v>
      </c>
      <c r="R775" s="281">
        <f>IF(AS79&gt;0,ROUND(AS79,0),0)</f>
        <v>0</v>
      </c>
      <c r="S775" s="281">
        <f>IF(AS80&gt;0,ROUND(AS80,0),0)</f>
        <v>0</v>
      </c>
      <c r="T775" s="284">
        <f>IF(AS81&gt;0,ROUND(AS81,2),0)</f>
        <v>0</v>
      </c>
      <c r="U775" s="281"/>
      <c r="X775" s="281"/>
      <c r="Y775" s="281"/>
      <c r="Z775" s="281">
        <f t="shared" si="22"/>
        <v>0</v>
      </c>
    </row>
    <row r="776" spans="1:26" ht="12.65" customHeight="1" x14ac:dyDescent="0.3">
      <c r="A776" s="209" t="str">
        <f>RIGHT($C$84,3)&amp;"*"&amp;RIGHT($C$83,4)&amp;"*"&amp;AT$55&amp;"*"&amp;"A"</f>
        <v>. 6*150*7420*A</v>
      </c>
      <c r="B776" s="281">
        <f>ROUND(AT59,0)</f>
        <v>0</v>
      </c>
      <c r="C776" s="284">
        <f>ROUND(AT60,2)</f>
        <v>0</v>
      </c>
      <c r="D776" s="281">
        <f>ROUND(AT61,0)</f>
        <v>0</v>
      </c>
      <c r="E776" s="281">
        <f>ROUND(AT62,0)</f>
        <v>0</v>
      </c>
      <c r="F776" s="281">
        <f>ROUND(AT63,0)</f>
        <v>0</v>
      </c>
      <c r="G776" s="281">
        <f>ROUND(AT64,0)</f>
        <v>0</v>
      </c>
      <c r="H776" s="281">
        <f>ROUND(AT65,0)</f>
        <v>0</v>
      </c>
      <c r="I776" s="281">
        <f>ROUND(AT66,0)</f>
        <v>0</v>
      </c>
      <c r="J776" s="281">
        <f>ROUND(AT67,0)</f>
        <v>0</v>
      </c>
      <c r="K776" s="281">
        <f>ROUND(AT68,0)</f>
        <v>0</v>
      </c>
      <c r="L776" s="281">
        <f>ROUND(AT70,0)</f>
        <v>0</v>
      </c>
      <c r="M776" s="281">
        <f>ROUND(AT71,0)</f>
        <v>0</v>
      </c>
      <c r="N776" s="281">
        <f>ROUND(AT76,0)</f>
        <v>0</v>
      </c>
      <c r="O776" s="281">
        <f>ROUND(AT74,0)</f>
        <v>0</v>
      </c>
      <c r="P776" s="281">
        <f>IF(AT77&gt;0,ROUND(AT77,0),0)</f>
        <v>0</v>
      </c>
      <c r="Q776" s="281">
        <f>IF(AT78&gt;0,ROUND(AT78,0),0)</f>
        <v>0</v>
      </c>
      <c r="R776" s="281">
        <f>IF(AT79&gt;0,ROUND(AT79,0),0)</f>
        <v>0</v>
      </c>
      <c r="S776" s="281">
        <f>IF(AT80&gt;0,ROUND(AT80,0),0)</f>
        <v>0</v>
      </c>
      <c r="T776" s="284">
        <f>IF(AT81&gt;0,ROUND(AT81,2),0)</f>
        <v>0</v>
      </c>
      <c r="U776" s="281"/>
      <c r="X776" s="281"/>
      <c r="Y776" s="281"/>
      <c r="Z776" s="281">
        <f t="shared" si="22"/>
        <v>0</v>
      </c>
    </row>
    <row r="777" spans="1:26" ht="12.65" customHeight="1" x14ac:dyDescent="0.3">
      <c r="A777" s="209" t="str">
        <f>RIGHT($C$84,3)&amp;"*"&amp;RIGHT($C$83,4)&amp;"*"&amp;AU$55&amp;"*"&amp;"A"</f>
        <v>. 6*150*7430*A</v>
      </c>
      <c r="B777" s="281">
        <f>ROUND(AU59,0)</f>
        <v>0</v>
      </c>
      <c r="C777" s="284">
        <f>ROUND(AU60,2)</f>
        <v>0</v>
      </c>
      <c r="D777" s="281">
        <f>ROUND(AU61,0)</f>
        <v>0</v>
      </c>
      <c r="E777" s="281">
        <f>ROUND(AU62,0)</f>
        <v>0</v>
      </c>
      <c r="F777" s="281">
        <f>ROUND(AU63,0)</f>
        <v>0</v>
      </c>
      <c r="G777" s="281">
        <f>ROUND(AU64,0)</f>
        <v>0</v>
      </c>
      <c r="H777" s="281">
        <f>ROUND(AU65,0)</f>
        <v>0</v>
      </c>
      <c r="I777" s="281">
        <f>ROUND(AU66,0)</f>
        <v>0</v>
      </c>
      <c r="J777" s="281">
        <f>ROUND(AU67,0)</f>
        <v>0</v>
      </c>
      <c r="K777" s="281">
        <f>ROUND(AU68,0)</f>
        <v>0</v>
      </c>
      <c r="L777" s="281">
        <f>ROUND(AU70,0)</f>
        <v>0</v>
      </c>
      <c r="M777" s="281">
        <f>ROUND(AU71,0)</f>
        <v>0</v>
      </c>
      <c r="N777" s="281">
        <f>ROUND(AU76,0)</f>
        <v>0</v>
      </c>
      <c r="O777" s="281">
        <f>ROUND(AU74,0)</f>
        <v>0</v>
      </c>
      <c r="P777" s="281">
        <f>IF(AU77&gt;0,ROUND(AU77,0),0)</f>
        <v>0</v>
      </c>
      <c r="Q777" s="281">
        <f>IF(AU78&gt;0,ROUND(AU78,0),0)</f>
        <v>0</v>
      </c>
      <c r="R777" s="281">
        <f>IF(AU79&gt;0,ROUND(AU79,0),0)</f>
        <v>0</v>
      </c>
      <c r="S777" s="281">
        <f>IF(AU80&gt;0,ROUND(AU80,0),0)</f>
        <v>0</v>
      </c>
      <c r="T777" s="284">
        <f>IF(AU81&gt;0,ROUND(AU81,2),0)</f>
        <v>0</v>
      </c>
      <c r="U777" s="281"/>
      <c r="X777" s="281"/>
      <c r="Y777" s="281"/>
      <c r="Z777" s="281">
        <f t="shared" si="22"/>
        <v>0</v>
      </c>
    </row>
    <row r="778" spans="1:26" ht="12.65" customHeight="1" x14ac:dyDescent="0.3">
      <c r="A778" s="209" t="str">
        <f>RIGHT($C$84,3)&amp;"*"&amp;RIGHT($C$83,4)&amp;"*"&amp;AV$55&amp;"*"&amp;"A"</f>
        <v>. 6*150*7490*A</v>
      </c>
      <c r="B778" s="281"/>
      <c r="C778" s="284">
        <f>ROUND(AV60,2)</f>
        <v>0</v>
      </c>
      <c r="D778" s="281">
        <f>ROUND(AV61,0)</f>
        <v>0</v>
      </c>
      <c r="E778" s="281">
        <f>ROUND(AV62,0)</f>
        <v>0</v>
      </c>
      <c r="F778" s="281">
        <f>ROUND(AV63,0)</f>
        <v>0</v>
      </c>
      <c r="G778" s="281">
        <f>ROUND(AV64,0)</f>
        <v>0</v>
      </c>
      <c r="H778" s="281">
        <f>ROUND(AV65,0)</f>
        <v>0</v>
      </c>
      <c r="I778" s="281">
        <f>ROUND(AV66,0)</f>
        <v>0</v>
      </c>
      <c r="J778" s="281">
        <f>ROUND(AV67,0)</f>
        <v>0</v>
      </c>
      <c r="K778" s="281">
        <f>ROUND(AV68,0)</f>
        <v>0</v>
      </c>
      <c r="L778" s="281">
        <f>ROUND(AV70,0)</f>
        <v>0</v>
      </c>
      <c r="M778" s="281">
        <f>ROUND(AV71,0)</f>
        <v>0</v>
      </c>
      <c r="N778" s="281">
        <f>ROUND(AV76,0)</f>
        <v>0</v>
      </c>
      <c r="O778" s="281">
        <f>ROUND(AV74,0)</f>
        <v>0</v>
      </c>
      <c r="P778" s="281">
        <f>IF(AV77&gt;0,ROUND(AV77,0),0)</f>
        <v>0</v>
      </c>
      <c r="Q778" s="281">
        <f>IF(AV78&gt;0,ROUND(AV78,0),0)</f>
        <v>0</v>
      </c>
      <c r="R778" s="281">
        <f>IF(AV79&gt;0,ROUND(AV79,0),0)</f>
        <v>0</v>
      </c>
      <c r="S778" s="281">
        <f>IF(AV80&gt;0,ROUND(AV80,0),0)</f>
        <v>0</v>
      </c>
      <c r="T778" s="284">
        <f>IF(AV81&gt;0,ROUND(AV81,2),0)</f>
        <v>0</v>
      </c>
      <c r="U778" s="281"/>
      <c r="X778" s="281"/>
      <c r="Y778" s="281"/>
      <c r="Z778" s="281">
        <f t="shared" si="22"/>
        <v>0</v>
      </c>
    </row>
    <row r="779" spans="1:26" ht="12.65" customHeight="1" x14ac:dyDescent="0.3">
      <c r="A779" s="209" t="str">
        <f>RIGHT($C$84,3)&amp;"*"&amp;RIGHT($C$83,4)&amp;"*"&amp;AW$55&amp;"*"&amp;"A"</f>
        <v>. 6*150*8200*A</v>
      </c>
      <c r="B779" s="281"/>
      <c r="C779" s="284">
        <f>ROUND(AW60,2)</f>
        <v>0</v>
      </c>
      <c r="D779" s="281">
        <f>ROUND(AW61,0)</f>
        <v>0</v>
      </c>
      <c r="E779" s="281">
        <f>ROUND(AW62,0)</f>
        <v>0</v>
      </c>
      <c r="F779" s="281">
        <f>ROUND(AW63,0)</f>
        <v>0</v>
      </c>
      <c r="G779" s="281">
        <f>ROUND(AW64,0)</f>
        <v>0</v>
      </c>
      <c r="H779" s="281">
        <f>ROUND(AW65,0)</f>
        <v>0</v>
      </c>
      <c r="I779" s="281">
        <f>ROUND(AW66,0)</f>
        <v>0</v>
      </c>
      <c r="J779" s="281">
        <f>ROUND(AW67,0)</f>
        <v>0</v>
      </c>
      <c r="K779" s="281">
        <f>ROUND(AW68,0)</f>
        <v>0</v>
      </c>
      <c r="L779" s="281">
        <f>ROUND(AW70,0)</f>
        <v>0</v>
      </c>
      <c r="M779" s="281">
        <f>ROUND(AW71,0)</f>
        <v>0</v>
      </c>
      <c r="N779" s="281"/>
      <c r="O779" s="281"/>
      <c r="P779" s="281">
        <f>IF(AW77&gt;0,ROUND(AW77,0),0)</f>
        <v>0</v>
      </c>
      <c r="Q779" s="281">
        <f>IF(AW78&gt;0,ROUND(AW78,0),0)</f>
        <v>0</v>
      </c>
      <c r="R779" s="281">
        <f>IF(AW79&gt;0,ROUND(AW79,0),0)</f>
        <v>0</v>
      </c>
      <c r="S779" s="281">
        <f>IF(AW80&gt;0,ROUND(AW80,0),0)</f>
        <v>0</v>
      </c>
      <c r="T779" s="284">
        <f>IF(AW81&gt;0,ROUND(AW81,2),0)</f>
        <v>0</v>
      </c>
      <c r="U779" s="281"/>
      <c r="X779" s="281"/>
      <c r="Y779" s="281"/>
      <c r="Z779" s="281"/>
    </row>
    <row r="780" spans="1:26" ht="12.65" customHeight="1" x14ac:dyDescent="0.3">
      <c r="A780" s="209" t="str">
        <f>RIGHT($C$84,3)&amp;"*"&amp;RIGHT($C$83,4)&amp;"*"&amp;AX$55&amp;"*"&amp;"A"</f>
        <v>. 6*150*8310*A</v>
      </c>
      <c r="B780" s="281"/>
      <c r="C780" s="284">
        <f>ROUND(AX60,2)</f>
        <v>0</v>
      </c>
      <c r="D780" s="281">
        <f>ROUND(AX61,0)</f>
        <v>0</v>
      </c>
      <c r="E780" s="281">
        <f>ROUND(AX62,0)</f>
        <v>0</v>
      </c>
      <c r="F780" s="281">
        <f>ROUND(AX63,0)</f>
        <v>0</v>
      </c>
      <c r="G780" s="281">
        <f>ROUND(AX64,0)</f>
        <v>0</v>
      </c>
      <c r="H780" s="281">
        <f>ROUND(AX65,0)</f>
        <v>0</v>
      </c>
      <c r="I780" s="281">
        <f>ROUND(AX66,0)</f>
        <v>0</v>
      </c>
      <c r="J780" s="281">
        <f>ROUND(AX67,0)</f>
        <v>0</v>
      </c>
      <c r="K780" s="281">
        <f>ROUND(AX68,0)</f>
        <v>0</v>
      </c>
      <c r="L780" s="281">
        <f>ROUND(AX70,0)</f>
        <v>0</v>
      </c>
      <c r="M780" s="281">
        <f>ROUND(AX71,0)</f>
        <v>0</v>
      </c>
      <c r="N780" s="281"/>
      <c r="O780" s="281"/>
      <c r="P780" s="281">
        <f>IF(AX77&gt;0,ROUND(AX77,0),0)</f>
        <v>0</v>
      </c>
      <c r="Q780" s="281">
        <f>IF(AX78&gt;0,ROUND(AX78,0),0)</f>
        <v>0</v>
      </c>
      <c r="R780" s="281">
        <f>IF(AX79&gt;0,ROUND(AX79,0),0)</f>
        <v>0</v>
      </c>
      <c r="S780" s="281">
        <f>IF(AX80&gt;0,ROUND(AX80,0),0)</f>
        <v>0</v>
      </c>
      <c r="T780" s="284">
        <f>IF(AX81&gt;0,ROUND(AX81,2),0)</f>
        <v>0</v>
      </c>
      <c r="U780" s="281"/>
      <c r="X780" s="281"/>
      <c r="Y780" s="281"/>
      <c r="Z780" s="281"/>
    </row>
    <row r="781" spans="1:26" ht="12.65" customHeight="1" x14ac:dyDescent="0.3">
      <c r="A781" s="209" t="str">
        <f>RIGHT($C$84,3)&amp;"*"&amp;RIGHT($C$83,4)&amp;"*"&amp;AY$55&amp;"*"&amp;"A"</f>
        <v>. 6*150*8320*A</v>
      </c>
      <c r="B781" s="281">
        <f>ROUND(AY59,0)</f>
        <v>18264</v>
      </c>
      <c r="C781" s="284">
        <f>ROUND(AY60,2)</f>
        <v>8.4499999999999993</v>
      </c>
      <c r="D781" s="281">
        <f>ROUND(AY61,0)</f>
        <v>327245</v>
      </c>
      <c r="E781" s="281">
        <f>ROUND(AY62,0)</f>
        <v>80769</v>
      </c>
      <c r="F781" s="281">
        <f>ROUND(AY63,0)</f>
        <v>0</v>
      </c>
      <c r="G781" s="281">
        <f>ROUND(AY64,0)</f>
        <v>177978</v>
      </c>
      <c r="H781" s="281">
        <f>ROUND(AY65,0)</f>
        <v>2447</v>
      </c>
      <c r="I781" s="281">
        <f>ROUND(AY66,0)</f>
        <v>7385</v>
      </c>
      <c r="J781" s="281">
        <f>ROUND(AY67,0)</f>
        <v>39631</v>
      </c>
      <c r="K781" s="281">
        <f>ROUND(AY68,0)</f>
        <v>11129</v>
      </c>
      <c r="L781" s="281">
        <f>ROUND(AY70,0)</f>
        <v>0</v>
      </c>
      <c r="M781" s="281">
        <f>ROUND(AY71,0)</f>
        <v>685242</v>
      </c>
      <c r="N781" s="281"/>
      <c r="O781" s="281"/>
      <c r="P781" s="281">
        <f>IF(AY77&gt;0,ROUND(AY77,0),0)</f>
        <v>0</v>
      </c>
      <c r="Q781" s="281">
        <f>IF(AY78&gt;0,ROUND(AY78,0),0)</f>
        <v>0</v>
      </c>
      <c r="R781" s="281">
        <f>IF(AY79&gt;0,ROUND(AY79,0),0)</f>
        <v>0</v>
      </c>
      <c r="S781" s="281">
        <f>IF(AY80&gt;0,ROUND(AY80,0),0)</f>
        <v>0</v>
      </c>
      <c r="T781" s="284">
        <f>IF(AY81&gt;0,ROUND(AY81,2),0)</f>
        <v>0</v>
      </c>
      <c r="U781" s="281"/>
      <c r="X781" s="281"/>
      <c r="Y781" s="281"/>
      <c r="Z781" s="281"/>
    </row>
    <row r="782" spans="1:26" ht="12.65" customHeight="1" x14ac:dyDescent="0.3">
      <c r="A782" s="209" t="str">
        <f>RIGHT($C$84,3)&amp;"*"&amp;RIGHT($C$83,4)&amp;"*"&amp;AZ$55&amp;"*"&amp;"A"</f>
        <v>. 6*150*8330*A</v>
      </c>
      <c r="B782" s="281">
        <f>ROUND(AZ59,0)</f>
        <v>0</v>
      </c>
      <c r="C782" s="284">
        <f>ROUND(AZ60,2)</f>
        <v>1.26</v>
      </c>
      <c r="D782" s="281">
        <f>ROUND(AZ61,0)</f>
        <v>37491</v>
      </c>
      <c r="E782" s="281">
        <f>ROUND(AZ62,0)</f>
        <v>9253</v>
      </c>
      <c r="F782" s="281">
        <f>ROUND(AZ63,0)</f>
        <v>0</v>
      </c>
      <c r="G782" s="281">
        <f>ROUND(AZ64,0)</f>
        <v>19226</v>
      </c>
      <c r="H782" s="281">
        <f>ROUND(AZ65,0)</f>
        <v>0</v>
      </c>
      <c r="I782" s="281">
        <f>ROUND(AZ66,0)</f>
        <v>14</v>
      </c>
      <c r="J782" s="281">
        <f>ROUND(AZ67,0)</f>
        <v>16555</v>
      </c>
      <c r="K782" s="281">
        <f>ROUND(AZ68,0)</f>
        <v>0</v>
      </c>
      <c r="L782" s="281">
        <f>ROUND(AZ70,0)</f>
        <v>0</v>
      </c>
      <c r="M782" s="281">
        <f>ROUND(AZ71,0)</f>
        <v>82575</v>
      </c>
      <c r="N782" s="281"/>
      <c r="O782" s="281"/>
      <c r="P782" s="281">
        <f>IF(AZ77&gt;0,ROUND(AZ77,0),0)</f>
        <v>0</v>
      </c>
      <c r="Q782" s="281">
        <f>IF(AZ78&gt;0,ROUND(AZ78,0),0)</f>
        <v>0</v>
      </c>
      <c r="R782" s="281">
        <f>IF(AZ79&gt;0,ROUND(AZ79,0),0)</f>
        <v>0</v>
      </c>
      <c r="S782" s="281">
        <f>IF(AZ80&gt;0,ROUND(AZ80,0),0)</f>
        <v>0</v>
      </c>
      <c r="T782" s="284">
        <f>IF(AZ81&gt;0,ROUND(AZ81,2),0)</f>
        <v>0</v>
      </c>
      <c r="U782" s="281"/>
      <c r="X782" s="281"/>
      <c r="Y782" s="281"/>
      <c r="Z782" s="281"/>
    </row>
    <row r="783" spans="1:26" ht="12.65" customHeight="1" x14ac:dyDescent="0.3">
      <c r="A783" s="209" t="str">
        <f>RIGHT($C$84,3)&amp;"*"&amp;RIGHT($C$83,4)&amp;"*"&amp;BA$55&amp;"*"&amp;"A"</f>
        <v>. 6*150*8350*A</v>
      </c>
      <c r="B783" s="281">
        <f>ROUND(BA59,0)</f>
        <v>0</v>
      </c>
      <c r="C783" s="284">
        <f>ROUND(BA60,2)</f>
        <v>1.03</v>
      </c>
      <c r="D783" s="281">
        <f>ROUND(BA61,0)</f>
        <v>31603</v>
      </c>
      <c r="E783" s="281">
        <f>ROUND(BA62,0)</f>
        <v>7800</v>
      </c>
      <c r="F783" s="281">
        <f>ROUND(BA63,0)</f>
        <v>0</v>
      </c>
      <c r="G783" s="281">
        <f>ROUND(BA64,0)</f>
        <v>7590</v>
      </c>
      <c r="H783" s="281">
        <f>ROUND(BA65,0)</f>
        <v>8824</v>
      </c>
      <c r="I783" s="281">
        <f>ROUND(BA66,0)</f>
        <v>0</v>
      </c>
      <c r="J783" s="281">
        <f>ROUND(BA67,0)</f>
        <v>46822</v>
      </c>
      <c r="K783" s="281">
        <f>ROUND(BA68,0)</f>
        <v>1501</v>
      </c>
      <c r="L783" s="281">
        <f>ROUND(BA70,0)</f>
        <v>0</v>
      </c>
      <c r="M783" s="281">
        <f>ROUND(BA71,0)</f>
        <v>104349</v>
      </c>
      <c r="N783" s="281"/>
      <c r="O783" s="281"/>
      <c r="P783" s="281">
        <f>IF(BA77&gt;0,ROUND(BA77,0),0)</f>
        <v>0</v>
      </c>
      <c r="Q783" s="281">
        <f>IF(BA78&gt;0,ROUND(BA78,0),0)</f>
        <v>45</v>
      </c>
      <c r="R783" s="281">
        <f>IF(BA79&gt;0,ROUND(BA79,0),0)</f>
        <v>0</v>
      </c>
      <c r="S783" s="281">
        <f>IF(BA80&gt;0,ROUND(BA80,0),0)</f>
        <v>0</v>
      </c>
      <c r="T783" s="284">
        <f>IF(BA81&gt;0,ROUND(BA81,2),0)</f>
        <v>0</v>
      </c>
      <c r="U783" s="281"/>
      <c r="X783" s="281"/>
      <c r="Y783" s="281"/>
      <c r="Z783" s="281"/>
    </row>
    <row r="784" spans="1:26" ht="12.65" customHeight="1" x14ac:dyDescent="0.3">
      <c r="A784" s="209" t="str">
        <f>RIGHT($C$84,3)&amp;"*"&amp;RIGHT($C$83,4)&amp;"*"&amp;BB$55&amp;"*"&amp;"A"</f>
        <v>. 6*150*8360*A</v>
      </c>
      <c r="B784" s="281"/>
      <c r="C784" s="284">
        <f>ROUND(BB60,2)</f>
        <v>0</v>
      </c>
      <c r="D784" s="281">
        <f>ROUND(BB61,0)</f>
        <v>0</v>
      </c>
      <c r="E784" s="281">
        <f>ROUND(BB62,0)</f>
        <v>0</v>
      </c>
      <c r="F784" s="281">
        <f>ROUND(BB63,0)</f>
        <v>0</v>
      </c>
      <c r="G784" s="281">
        <f>ROUND(BB64,0)</f>
        <v>0</v>
      </c>
      <c r="H784" s="281">
        <f>ROUND(BB65,0)</f>
        <v>0</v>
      </c>
      <c r="I784" s="281">
        <f>ROUND(BB66,0)</f>
        <v>0</v>
      </c>
      <c r="J784" s="281">
        <f>ROUND(BB67,0)</f>
        <v>0</v>
      </c>
      <c r="K784" s="281">
        <f>ROUND(BB68,0)</f>
        <v>0</v>
      </c>
      <c r="L784" s="281">
        <f>ROUND(BB70,0)</f>
        <v>0</v>
      </c>
      <c r="M784" s="281">
        <f>ROUND(BB71,0)</f>
        <v>0</v>
      </c>
      <c r="N784" s="281"/>
      <c r="O784" s="281"/>
      <c r="P784" s="281">
        <f>IF(BB77&gt;0,ROUND(BB77,0),0)</f>
        <v>0</v>
      </c>
      <c r="Q784" s="281">
        <f>IF(BB78&gt;0,ROUND(BB78,0),0)</f>
        <v>0</v>
      </c>
      <c r="R784" s="281">
        <f>IF(BB79&gt;0,ROUND(BB79,0),0)</f>
        <v>0</v>
      </c>
      <c r="S784" s="281">
        <f>IF(BB80&gt;0,ROUND(BB80,0),0)</f>
        <v>0</v>
      </c>
      <c r="T784" s="284">
        <f>IF(BB81&gt;0,ROUND(BB81,2),0)</f>
        <v>0</v>
      </c>
      <c r="U784" s="281"/>
      <c r="X784" s="281"/>
      <c r="Y784" s="281"/>
      <c r="Z784" s="281"/>
    </row>
    <row r="785" spans="1:26" ht="12.65" customHeight="1" x14ac:dyDescent="0.3">
      <c r="A785" s="209" t="str">
        <f>RIGHT($C$84,3)&amp;"*"&amp;RIGHT($C$83,4)&amp;"*"&amp;BC$55&amp;"*"&amp;"A"</f>
        <v>. 6*150*8370*A</v>
      </c>
      <c r="B785" s="281"/>
      <c r="C785" s="284">
        <f>ROUND(BC60,2)</f>
        <v>0</v>
      </c>
      <c r="D785" s="281">
        <f>ROUND(BC61,0)</f>
        <v>0</v>
      </c>
      <c r="E785" s="281">
        <f>ROUND(BC62,0)</f>
        <v>0</v>
      </c>
      <c r="F785" s="281">
        <f>ROUND(BC63,0)</f>
        <v>0</v>
      </c>
      <c r="G785" s="281">
        <f>ROUND(BC64,0)</f>
        <v>0</v>
      </c>
      <c r="H785" s="281">
        <f>ROUND(BC65,0)</f>
        <v>0</v>
      </c>
      <c r="I785" s="281">
        <f>ROUND(BC66,0)</f>
        <v>0</v>
      </c>
      <c r="J785" s="281">
        <f>ROUND(BC67,0)</f>
        <v>0</v>
      </c>
      <c r="K785" s="281">
        <f>ROUND(BC68,0)</f>
        <v>0</v>
      </c>
      <c r="L785" s="281">
        <f>ROUND(BC70,0)</f>
        <v>0</v>
      </c>
      <c r="M785" s="281">
        <f>ROUND(BC71,0)</f>
        <v>0</v>
      </c>
      <c r="N785" s="281"/>
      <c r="O785" s="281"/>
      <c r="P785" s="281">
        <f>IF(BC77&gt;0,ROUND(BC77,0),0)</f>
        <v>0</v>
      </c>
      <c r="Q785" s="281">
        <f>IF(BC78&gt;0,ROUND(BC78,0),0)</f>
        <v>0</v>
      </c>
      <c r="R785" s="281">
        <f>IF(BC79&gt;0,ROUND(BC79,0),0)</f>
        <v>0</v>
      </c>
      <c r="S785" s="281">
        <f>IF(BC80&gt;0,ROUND(BC80,0),0)</f>
        <v>0</v>
      </c>
      <c r="T785" s="284">
        <f>IF(BC81&gt;0,ROUND(BC81,2),0)</f>
        <v>0</v>
      </c>
      <c r="U785" s="281"/>
      <c r="X785" s="281"/>
      <c r="Y785" s="281"/>
      <c r="Z785" s="281"/>
    </row>
    <row r="786" spans="1:26" ht="12.65" customHeight="1" x14ac:dyDescent="0.3">
      <c r="A786" s="209" t="str">
        <f>RIGHT($C$84,3)&amp;"*"&amp;RIGHT($C$83,4)&amp;"*"&amp;BD$55&amp;"*"&amp;"A"</f>
        <v>. 6*150*8420*A</v>
      </c>
      <c r="B786" s="281"/>
      <c r="C786" s="284">
        <f>ROUND(BD60,2)</f>
        <v>1.87</v>
      </c>
      <c r="D786" s="281">
        <f>ROUND(BD61,0)</f>
        <v>99708</v>
      </c>
      <c r="E786" s="281">
        <f>ROUND(BD62,0)</f>
        <v>24609</v>
      </c>
      <c r="F786" s="281">
        <f>ROUND(BD63,0)</f>
        <v>0</v>
      </c>
      <c r="G786" s="281">
        <f>ROUND(BD64,0)</f>
        <v>9025</v>
      </c>
      <c r="H786" s="281">
        <f>ROUND(BD65,0)</f>
        <v>0</v>
      </c>
      <c r="I786" s="281">
        <f>ROUND(BD66,0)</f>
        <v>34910</v>
      </c>
      <c r="J786" s="281">
        <f>ROUND(BD67,0)</f>
        <v>21087</v>
      </c>
      <c r="K786" s="281">
        <f>ROUND(BD68,0)</f>
        <v>574</v>
      </c>
      <c r="L786" s="281">
        <f>ROUND(BD70,0)</f>
        <v>0</v>
      </c>
      <c r="M786" s="281">
        <f>ROUND(BD71,0)</f>
        <v>191309</v>
      </c>
      <c r="N786" s="281"/>
      <c r="O786" s="281"/>
      <c r="P786" s="281">
        <f>IF(BD77&gt;0,ROUND(BD77,0),0)</f>
        <v>0</v>
      </c>
      <c r="Q786" s="281">
        <f>IF(BD78&gt;0,ROUND(BD78,0),0)</f>
        <v>0</v>
      </c>
      <c r="R786" s="281">
        <f>IF(BD79&gt;0,ROUND(BD79,0),0)</f>
        <v>0</v>
      </c>
      <c r="S786" s="281">
        <f>IF(BD80&gt;0,ROUND(BD80,0),0)</f>
        <v>0</v>
      </c>
      <c r="T786" s="284">
        <f>IF(BD81&gt;0,ROUND(BD81,2),0)</f>
        <v>0</v>
      </c>
      <c r="U786" s="281"/>
      <c r="X786" s="281"/>
      <c r="Y786" s="281"/>
      <c r="Z786" s="281"/>
    </row>
    <row r="787" spans="1:26" ht="12.65" customHeight="1" x14ac:dyDescent="0.3">
      <c r="A787" s="209" t="str">
        <f>RIGHT($C$84,3)&amp;"*"&amp;RIGHT($C$83,4)&amp;"*"&amp;BE$55&amp;"*"&amp;"A"</f>
        <v>. 6*150*8430*A</v>
      </c>
      <c r="B787" s="281">
        <f>ROUND(BE59,0)</f>
        <v>91548</v>
      </c>
      <c r="C787" s="284">
        <f>ROUND(BE60,2)</f>
        <v>4.47</v>
      </c>
      <c r="D787" s="281">
        <f>ROUND(BE61,0)</f>
        <v>220041</v>
      </c>
      <c r="E787" s="281">
        <f>ROUND(BE62,0)</f>
        <v>54310</v>
      </c>
      <c r="F787" s="281">
        <f>ROUND(BE63,0)</f>
        <v>0</v>
      </c>
      <c r="G787" s="281">
        <f>ROUND(BE64,0)</f>
        <v>56415</v>
      </c>
      <c r="H787" s="281">
        <f>ROUND(BE65,0)</f>
        <v>158509</v>
      </c>
      <c r="I787" s="281">
        <f>ROUND(BE66,0)</f>
        <v>64727</v>
      </c>
      <c r="J787" s="281">
        <f>ROUND(BE67,0)</f>
        <v>100818</v>
      </c>
      <c r="K787" s="281">
        <f>ROUND(BE68,0)</f>
        <v>2397</v>
      </c>
      <c r="L787" s="281">
        <f>ROUND(BE70,0)</f>
        <v>0</v>
      </c>
      <c r="M787" s="281">
        <f>ROUND(BE71,0)</f>
        <v>709396</v>
      </c>
      <c r="N787" s="281"/>
      <c r="O787" s="281"/>
      <c r="P787" s="281">
        <f>IF(BE77&gt;0,ROUND(BE77,0),0)</f>
        <v>0</v>
      </c>
      <c r="Q787" s="281">
        <f>IF(BE78&gt;0,ROUND(BE78,0),0)</f>
        <v>0</v>
      </c>
      <c r="R787" s="281">
        <f>IF(BE79&gt;0,ROUND(BE79,0),0)</f>
        <v>0</v>
      </c>
      <c r="S787" s="281">
        <f>IF(BE80&gt;0,ROUND(BE80,0),0)</f>
        <v>0</v>
      </c>
      <c r="T787" s="284">
        <f>IF(BE81&gt;0,ROUND(BE81,2),0)</f>
        <v>0</v>
      </c>
      <c r="U787" s="281"/>
      <c r="X787" s="281"/>
      <c r="Y787" s="281"/>
      <c r="Z787" s="281"/>
    </row>
    <row r="788" spans="1:26" ht="12.65" customHeight="1" x14ac:dyDescent="0.3">
      <c r="A788" s="209" t="str">
        <f>RIGHT($C$84,3)&amp;"*"&amp;RIGHT($C$83,4)&amp;"*"&amp;BF$55&amp;"*"&amp;"A"</f>
        <v>. 6*150*8460*A</v>
      </c>
      <c r="B788" s="281"/>
      <c r="C788" s="284">
        <f>ROUND(BF60,2)</f>
        <v>9.2200000000000006</v>
      </c>
      <c r="D788" s="281">
        <f>ROUND(BF61,0)</f>
        <v>339338</v>
      </c>
      <c r="E788" s="281">
        <f>ROUND(BF62,0)</f>
        <v>83754</v>
      </c>
      <c r="F788" s="281">
        <f>ROUND(BF63,0)</f>
        <v>0</v>
      </c>
      <c r="G788" s="281">
        <f>ROUND(BF64,0)</f>
        <v>111883</v>
      </c>
      <c r="H788" s="281">
        <f>ROUND(BF65,0)</f>
        <v>3058</v>
      </c>
      <c r="I788" s="281">
        <f>ROUND(BF66,0)</f>
        <v>71905</v>
      </c>
      <c r="J788" s="281">
        <f>ROUND(BF67,0)</f>
        <v>0</v>
      </c>
      <c r="K788" s="281">
        <f>ROUND(BF68,0)</f>
        <v>0</v>
      </c>
      <c r="L788" s="281">
        <f>ROUND(BF70,0)</f>
        <v>0</v>
      </c>
      <c r="M788" s="281">
        <f>ROUND(BF71,0)</f>
        <v>610319</v>
      </c>
      <c r="N788" s="281"/>
      <c r="O788" s="281"/>
      <c r="P788" s="281">
        <f>IF(BF77&gt;0,ROUND(BF77,0),0)</f>
        <v>0</v>
      </c>
      <c r="Q788" s="281">
        <f>IF(BF78&gt;0,ROUND(BF78,0),0)</f>
        <v>0</v>
      </c>
      <c r="R788" s="281">
        <f>IF(BF79&gt;0,ROUND(BF79,0),0)</f>
        <v>0</v>
      </c>
      <c r="S788" s="281">
        <f>IF(BF80&gt;0,ROUND(BF80,0),0)</f>
        <v>0</v>
      </c>
      <c r="T788" s="284">
        <f>IF(BF81&gt;0,ROUND(BF81,2),0)</f>
        <v>0</v>
      </c>
      <c r="U788" s="281"/>
      <c r="X788" s="281"/>
      <c r="Y788" s="281"/>
      <c r="Z788" s="281"/>
    </row>
    <row r="789" spans="1:26" ht="12.65" customHeight="1" x14ac:dyDescent="0.3">
      <c r="A789" s="209" t="str">
        <f>RIGHT($C$84,3)&amp;"*"&amp;RIGHT($C$83,4)&amp;"*"&amp;BG$55&amp;"*"&amp;"A"</f>
        <v>. 6*150*8470*A</v>
      </c>
      <c r="B789" s="281"/>
      <c r="C789" s="284">
        <f>ROUND(BG60,2)</f>
        <v>0</v>
      </c>
      <c r="D789" s="281">
        <f>ROUND(BG61,0)</f>
        <v>0</v>
      </c>
      <c r="E789" s="281">
        <f>ROUND(BG62,0)</f>
        <v>0</v>
      </c>
      <c r="F789" s="281">
        <f>ROUND(BG63,0)</f>
        <v>0</v>
      </c>
      <c r="G789" s="281">
        <f>ROUND(BG64,0)</f>
        <v>0</v>
      </c>
      <c r="H789" s="281">
        <f>ROUND(BG65,0)</f>
        <v>0</v>
      </c>
      <c r="I789" s="281">
        <f>ROUND(BG66,0)</f>
        <v>0</v>
      </c>
      <c r="J789" s="281">
        <f>ROUND(BG67,0)</f>
        <v>0</v>
      </c>
      <c r="K789" s="281">
        <f>ROUND(BG68,0)</f>
        <v>0</v>
      </c>
      <c r="L789" s="281">
        <f>ROUND(BG70,0)</f>
        <v>0</v>
      </c>
      <c r="M789" s="281">
        <f>ROUND(BG71,0)</f>
        <v>0</v>
      </c>
      <c r="N789" s="281"/>
      <c r="O789" s="281"/>
      <c r="P789" s="281">
        <f>IF(BG77&gt;0,ROUND(BG77,0),0)</f>
        <v>0</v>
      </c>
      <c r="Q789" s="281">
        <f>IF(BG78&gt;0,ROUND(BG78,0),0)</f>
        <v>0</v>
      </c>
      <c r="R789" s="281">
        <f>IF(BG79&gt;0,ROUND(BG79,0),0)</f>
        <v>0</v>
      </c>
      <c r="S789" s="281">
        <f>IF(BG80&gt;0,ROUND(BG80,0),0)</f>
        <v>0</v>
      </c>
      <c r="T789" s="284">
        <f>IF(BG81&gt;0,ROUND(BG81,2),0)</f>
        <v>0</v>
      </c>
      <c r="U789" s="281"/>
      <c r="X789" s="281"/>
      <c r="Y789" s="281"/>
      <c r="Z789" s="281"/>
    </row>
    <row r="790" spans="1:26" ht="12.65" customHeight="1" x14ac:dyDescent="0.3">
      <c r="A790" s="209" t="str">
        <f>RIGHT($C$84,3)&amp;"*"&amp;RIGHT($C$83,4)&amp;"*"&amp;BH$55&amp;"*"&amp;"A"</f>
        <v>. 6*150*8480*A</v>
      </c>
      <c r="B790" s="281"/>
      <c r="C790" s="284">
        <f>ROUND(BH60,2)</f>
        <v>5.69</v>
      </c>
      <c r="D790" s="281">
        <f>ROUND(BH61,0)</f>
        <v>367837</v>
      </c>
      <c r="E790" s="281">
        <f>ROUND(BH62,0)</f>
        <v>90788</v>
      </c>
      <c r="F790" s="281">
        <f>ROUND(BH63,0)</f>
        <v>0</v>
      </c>
      <c r="G790" s="281">
        <f>ROUND(BH64,0)</f>
        <v>78008</v>
      </c>
      <c r="H790" s="281">
        <f>ROUND(BH65,0)</f>
        <v>82709</v>
      </c>
      <c r="I790" s="281">
        <f>ROUND(BH66,0)</f>
        <v>1319494</v>
      </c>
      <c r="J790" s="281">
        <f>ROUND(BH67,0)</f>
        <v>0</v>
      </c>
      <c r="K790" s="281">
        <f>ROUND(BH68,0)</f>
        <v>165714</v>
      </c>
      <c r="L790" s="281">
        <f>ROUND(BH70,0)</f>
        <v>0</v>
      </c>
      <c r="M790" s="281">
        <f>ROUND(BH71,0)</f>
        <v>2136141</v>
      </c>
      <c r="N790" s="281"/>
      <c r="O790" s="281"/>
      <c r="P790" s="281">
        <f>IF(BH77&gt;0,ROUND(BH77,0),0)</f>
        <v>0</v>
      </c>
      <c r="Q790" s="281">
        <f>IF(BH78&gt;0,ROUND(BH78,0),0)</f>
        <v>0</v>
      </c>
      <c r="R790" s="281">
        <f>IF(BH79&gt;0,ROUND(BH79,0),0)</f>
        <v>0</v>
      </c>
      <c r="S790" s="281">
        <f>IF(BH80&gt;0,ROUND(BH80,0),0)</f>
        <v>0</v>
      </c>
      <c r="T790" s="284">
        <f>IF(BH81&gt;0,ROUND(BH81,2),0)</f>
        <v>0</v>
      </c>
      <c r="U790" s="281"/>
      <c r="X790" s="281"/>
      <c r="Y790" s="281"/>
      <c r="Z790" s="281"/>
    </row>
    <row r="791" spans="1:26" ht="12.65" customHeight="1" x14ac:dyDescent="0.3">
      <c r="A791" s="209" t="str">
        <f>RIGHT($C$84,3)&amp;"*"&amp;RIGHT($C$83,4)&amp;"*"&amp;BI$55&amp;"*"&amp;"A"</f>
        <v>. 6*150*8490*A</v>
      </c>
      <c r="B791" s="281"/>
      <c r="C791" s="284">
        <f>ROUND(BI60,2)</f>
        <v>0</v>
      </c>
      <c r="D791" s="281">
        <f>ROUND(BI61,0)</f>
        <v>0</v>
      </c>
      <c r="E791" s="281">
        <f>ROUND(BI62,0)</f>
        <v>0</v>
      </c>
      <c r="F791" s="281">
        <f>ROUND(BI63,0)</f>
        <v>0</v>
      </c>
      <c r="G791" s="281">
        <f>ROUND(BI64,0)</f>
        <v>0</v>
      </c>
      <c r="H791" s="281">
        <f>ROUND(BI65,0)</f>
        <v>0</v>
      </c>
      <c r="I791" s="281">
        <f>ROUND(BI66,0)</f>
        <v>0</v>
      </c>
      <c r="J791" s="281">
        <f>ROUND(BI67,0)</f>
        <v>0</v>
      </c>
      <c r="K791" s="281">
        <f>ROUND(BI68,0)</f>
        <v>0</v>
      </c>
      <c r="L791" s="281">
        <f>ROUND(BI70,0)</f>
        <v>0</v>
      </c>
      <c r="M791" s="281">
        <f>ROUND(BI71,0)</f>
        <v>0</v>
      </c>
      <c r="N791" s="281"/>
      <c r="O791" s="281"/>
      <c r="P791" s="281">
        <f>IF(BI77&gt;0,ROUND(BI77,0),0)</f>
        <v>0</v>
      </c>
      <c r="Q791" s="281">
        <f>IF(BI78&gt;0,ROUND(BI78,0),0)</f>
        <v>0</v>
      </c>
      <c r="R791" s="281">
        <f>IF(BI79&gt;0,ROUND(BI79,0),0)</f>
        <v>0</v>
      </c>
      <c r="S791" s="281">
        <f>IF(BI80&gt;0,ROUND(BI80,0),0)</f>
        <v>0</v>
      </c>
      <c r="T791" s="284">
        <f>IF(BI81&gt;0,ROUND(BI81,2),0)</f>
        <v>0</v>
      </c>
      <c r="U791" s="281"/>
      <c r="X791" s="281"/>
      <c r="Y791" s="281"/>
      <c r="Z791" s="281"/>
    </row>
    <row r="792" spans="1:26" ht="12.65" customHeight="1" x14ac:dyDescent="0.3">
      <c r="A792" s="209" t="str">
        <f>RIGHT($C$84,3)&amp;"*"&amp;RIGHT($C$83,4)&amp;"*"&amp;BJ$55&amp;"*"&amp;"A"</f>
        <v>. 6*150*8510*A</v>
      </c>
      <c r="B792" s="281"/>
      <c r="C792" s="284">
        <f>ROUND(BJ60,2)</f>
        <v>1.98</v>
      </c>
      <c r="D792" s="281">
        <f>ROUND(BJ61,0)</f>
        <v>159959</v>
      </c>
      <c r="E792" s="281">
        <f>ROUND(BJ62,0)</f>
        <v>39480</v>
      </c>
      <c r="F792" s="281">
        <f>ROUND(BJ63,0)</f>
        <v>121881</v>
      </c>
      <c r="G792" s="281">
        <f>ROUND(BJ64,0)</f>
        <v>3668</v>
      </c>
      <c r="H792" s="281">
        <f>ROUND(BJ65,0)</f>
        <v>310</v>
      </c>
      <c r="I792" s="281">
        <f>ROUND(BJ66,0)</f>
        <v>49654</v>
      </c>
      <c r="J792" s="281">
        <f>ROUND(BJ67,0)</f>
        <v>0</v>
      </c>
      <c r="K792" s="281">
        <f>ROUND(BJ68,0)</f>
        <v>0</v>
      </c>
      <c r="L792" s="281">
        <f>ROUND(BJ70,0)</f>
        <v>0</v>
      </c>
      <c r="M792" s="281">
        <f>ROUND(BJ71,0)</f>
        <v>446534</v>
      </c>
      <c r="N792" s="281"/>
      <c r="O792" s="281"/>
      <c r="P792" s="281">
        <f>IF(BJ77&gt;0,ROUND(BJ77,0),0)</f>
        <v>0</v>
      </c>
      <c r="Q792" s="281">
        <f>IF(BJ78&gt;0,ROUND(BJ78,0),0)</f>
        <v>0</v>
      </c>
      <c r="R792" s="281">
        <f>IF(BJ79&gt;0,ROUND(BJ79,0),0)</f>
        <v>0</v>
      </c>
      <c r="S792" s="281">
        <f>IF(BJ80&gt;0,ROUND(BJ80,0),0)</f>
        <v>0</v>
      </c>
      <c r="T792" s="284">
        <f>IF(BJ81&gt;0,ROUND(BJ81,2),0)</f>
        <v>0</v>
      </c>
      <c r="U792" s="281"/>
      <c r="X792" s="281"/>
      <c r="Y792" s="281"/>
      <c r="Z792" s="281"/>
    </row>
    <row r="793" spans="1:26" ht="12.65" customHeight="1" x14ac:dyDescent="0.3">
      <c r="A793" s="209" t="str">
        <f>RIGHT($C$84,3)&amp;"*"&amp;RIGHT($C$83,4)&amp;"*"&amp;BK$55&amp;"*"&amp;"A"</f>
        <v>. 6*150*8530*A</v>
      </c>
      <c r="B793" s="281"/>
      <c r="C793" s="284">
        <f>ROUND(BK60,2)</f>
        <v>17.29</v>
      </c>
      <c r="D793" s="281">
        <f>ROUND(BK61,0)</f>
        <v>726536</v>
      </c>
      <c r="E793" s="281">
        <f>ROUND(BK62,0)</f>
        <v>179320</v>
      </c>
      <c r="F793" s="281">
        <f>ROUND(BK63,0)</f>
        <v>7578</v>
      </c>
      <c r="G793" s="281">
        <f>ROUND(BK64,0)</f>
        <v>18976</v>
      </c>
      <c r="H793" s="281">
        <f>ROUND(BK65,0)</f>
        <v>4281</v>
      </c>
      <c r="I793" s="281">
        <f>ROUND(BK66,0)</f>
        <v>158769</v>
      </c>
      <c r="J793" s="281">
        <f>ROUND(BK67,0)</f>
        <v>10585</v>
      </c>
      <c r="K793" s="281">
        <f>ROUND(BK68,0)</f>
        <v>4627</v>
      </c>
      <c r="L793" s="281">
        <f>ROUND(BK70,0)</f>
        <v>0</v>
      </c>
      <c r="M793" s="281">
        <f>ROUND(BK71,0)</f>
        <v>1126632</v>
      </c>
      <c r="N793" s="281"/>
      <c r="O793" s="281"/>
      <c r="P793" s="281">
        <f>IF(BK77&gt;0,ROUND(BK77,0),0)</f>
        <v>0</v>
      </c>
      <c r="Q793" s="281">
        <f>IF(BK78&gt;0,ROUND(BK78,0),0)</f>
        <v>0</v>
      </c>
      <c r="R793" s="281">
        <f>IF(BK79&gt;0,ROUND(BK79,0),0)</f>
        <v>0</v>
      </c>
      <c r="S793" s="281">
        <f>IF(BK80&gt;0,ROUND(BK80,0),0)</f>
        <v>0</v>
      </c>
      <c r="T793" s="284">
        <f>IF(BK81&gt;0,ROUND(BK81,2),0)</f>
        <v>0</v>
      </c>
      <c r="U793" s="281"/>
      <c r="X793" s="281"/>
      <c r="Y793" s="281"/>
      <c r="Z793" s="281"/>
    </row>
    <row r="794" spans="1:26" ht="12.65" customHeight="1" x14ac:dyDescent="0.3">
      <c r="A794" s="209" t="str">
        <f>RIGHT($C$84,3)&amp;"*"&amp;RIGHT($C$83,4)&amp;"*"&amp;BL$55&amp;"*"&amp;"A"</f>
        <v>. 6*150*8560*A</v>
      </c>
      <c r="B794" s="281"/>
      <c r="C794" s="284">
        <f>ROUND(BL60,2)</f>
        <v>14.89</v>
      </c>
      <c r="D794" s="281">
        <f>ROUND(BL61,0)</f>
        <v>559119</v>
      </c>
      <c r="E794" s="281">
        <f>ROUND(BL62,0)</f>
        <v>137999</v>
      </c>
      <c r="F794" s="281">
        <f>ROUND(BL63,0)</f>
        <v>0</v>
      </c>
      <c r="G794" s="281">
        <f>ROUND(BL64,0)</f>
        <v>14086</v>
      </c>
      <c r="H794" s="281">
        <f>ROUND(BL65,0)</f>
        <v>4737</v>
      </c>
      <c r="I794" s="281">
        <f>ROUND(BL66,0)</f>
        <v>27609</v>
      </c>
      <c r="J794" s="281">
        <f>ROUND(BL67,0)</f>
        <v>100299</v>
      </c>
      <c r="K794" s="281">
        <f>ROUND(BL68,0)</f>
        <v>10116</v>
      </c>
      <c r="L794" s="281">
        <f>ROUND(BL70,0)</f>
        <v>0</v>
      </c>
      <c r="M794" s="281">
        <f>ROUND(BL71,0)</f>
        <v>857802</v>
      </c>
      <c r="N794" s="281"/>
      <c r="O794" s="281"/>
      <c r="P794" s="281">
        <f>IF(BL77&gt;0,ROUND(BL77,0),0)</f>
        <v>0</v>
      </c>
      <c r="Q794" s="281">
        <f>IF(BL78&gt;0,ROUND(BL78,0),0)</f>
        <v>0</v>
      </c>
      <c r="R794" s="281">
        <f>IF(BL79&gt;0,ROUND(BL79,0),0)</f>
        <v>0</v>
      </c>
      <c r="S794" s="281">
        <f>IF(BL80&gt;0,ROUND(BL80,0),0)</f>
        <v>0</v>
      </c>
      <c r="T794" s="284">
        <f>IF(BL81&gt;0,ROUND(BL81,2),0)</f>
        <v>0</v>
      </c>
      <c r="U794" s="281"/>
      <c r="X794" s="281"/>
      <c r="Y794" s="281"/>
      <c r="Z794" s="281"/>
    </row>
    <row r="795" spans="1:26" ht="12.65" customHeight="1" x14ac:dyDescent="0.3">
      <c r="A795" s="209" t="str">
        <f>RIGHT($C$84,3)&amp;"*"&amp;RIGHT($C$83,4)&amp;"*"&amp;BM$55&amp;"*"&amp;"A"</f>
        <v>. 6*150*8590*A</v>
      </c>
      <c r="B795" s="281"/>
      <c r="C795" s="284">
        <f>ROUND(BM60,2)</f>
        <v>0</v>
      </c>
      <c r="D795" s="281">
        <f>ROUND(BM61,0)</f>
        <v>0</v>
      </c>
      <c r="E795" s="281">
        <f>ROUND(BM62,0)</f>
        <v>0</v>
      </c>
      <c r="F795" s="281">
        <f>ROUND(BM63,0)</f>
        <v>0</v>
      </c>
      <c r="G795" s="281">
        <f>ROUND(BM64,0)</f>
        <v>0</v>
      </c>
      <c r="H795" s="281">
        <f>ROUND(BM65,0)</f>
        <v>0</v>
      </c>
      <c r="I795" s="281">
        <f>ROUND(BM66,0)</f>
        <v>0</v>
      </c>
      <c r="J795" s="281">
        <f>ROUND(BM67,0)</f>
        <v>0</v>
      </c>
      <c r="K795" s="281">
        <f>ROUND(BM68,0)</f>
        <v>0</v>
      </c>
      <c r="L795" s="281">
        <f>ROUND(BM70,0)</f>
        <v>0</v>
      </c>
      <c r="M795" s="281">
        <f>ROUND(BM71,0)</f>
        <v>0</v>
      </c>
      <c r="N795" s="281"/>
      <c r="O795" s="281"/>
      <c r="P795" s="281">
        <f>IF(BM77&gt;0,ROUND(BM77,0),0)</f>
        <v>0</v>
      </c>
      <c r="Q795" s="281">
        <f>IF(BM78&gt;0,ROUND(BM78,0),0)</f>
        <v>0</v>
      </c>
      <c r="R795" s="281">
        <f>IF(BM79&gt;0,ROUND(BM79,0),0)</f>
        <v>0</v>
      </c>
      <c r="S795" s="281">
        <f>IF(BM80&gt;0,ROUND(BM80,0),0)</f>
        <v>0</v>
      </c>
      <c r="T795" s="284">
        <f>IF(BM81&gt;0,ROUND(BM81,2),0)</f>
        <v>0</v>
      </c>
      <c r="U795" s="281"/>
      <c r="X795" s="281"/>
      <c r="Y795" s="281"/>
      <c r="Z795" s="281"/>
    </row>
    <row r="796" spans="1:26" ht="12.65" customHeight="1" x14ac:dyDescent="0.3">
      <c r="A796" s="209" t="str">
        <f>RIGHT($C$84,3)&amp;"*"&amp;RIGHT($C$83,4)&amp;"*"&amp;BN$55&amp;"*"&amp;"A"</f>
        <v>. 6*150*8610*A</v>
      </c>
      <c r="B796" s="281"/>
      <c r="C796" s="284">
        <f>ROUND(BN60,2)</f>
        <v>10.52</v>
      </c>
      <c r="D796" s="281">
        <f>ROUND(BN61,0)</f>
        <v>1127013</v>
      </c>
      <c r="E796" s="281">
        <f>ROUND(BN62,0)</f>
        <v>278164</v>
      </c>
      <c r="F796" s="281">
        <f>ROUND(BN63,0)</f>
        <v>193048</v>
      </c>
      <c r="G796" s="281">
        <f>ROUND(BN64,0)</f>
        <v>152847</v>
      </c>
      <c r="H796" s="281">
        <f>ROUND(BN65,0)</f>
        <v>23286</v>
      </c>
      <c r="I796" s="281">
        <f>ROUND(BN66,0)</f>
        <v>89021</v>
      </c>
      <c r="J796" s="281">
        <f>ROUND(BN67,0)</f>
        <v>276451</v>
      </c>
      <c r="K796" s="281">
        <f>ROUND(BN68,0)</f>
        <v>1968586</v>
      </c>
      <c r="L796" s="281">
        <f>ROUND(BN70,0)</f>
        <v>0</v>
      </c>
      <c r="M796" s="281">
        <f>ROUND(BN71,0)</f>
        <v>4254529</v>
      </c>
      <c r="N796" s="281"/>
      <c r="O796" s="281"/>
      <c r="P796" s="281">
        <f>IF(BN77&gt;0,ROUND(BN77,0),0)</f>
        <v>0</v>
      </c>
      <c r="Q796" s="281">
        <f>IF(BN78&gt;0,ROUND(BN78,0),0)</f>
        <v>0</v>
      </c>
      <c r="R796" s="281">
        <f>IF(BN79&gt;0,ROUND(BN79,0),0)</f>
        <v>0</v>
      </c>
      <c r="S796" s="281">
        <f>IF(BN80&gt;0,ROUND(BN80,0),0)</f>
        <v>0</v>
      </c>
      <c r="T796" s="284">
        <f>IF(BN81&gt;0,ROUND(BN81,2),0)</f>
        <v>0</v>
      </c>
      <c r="U796" s="281"/>
      <c r="X796" s="281"/>
      <c r="Y796" s="281"/>
      <c r="Z796" s="281"/>
    </row>
    <row r="797" spans="1:26" ht="12.65" customHeight="1" x14ac:dyDescent="0.3">
      <c r="A797" s="209" t="str">
        <f>RIGHT($C$84,3)&amp;"*"&amp;RIGHT($C$83,4)&amp;"*"&amp;BO$55&amp;"*"&amp;"A"</f>
        <v>. 6*150*8620*A</v>
      </c>
      <c r="B797" s="281"/>
      <c r="C797" s="284">
        <f>ROUND(BO60,2)</f>
        <v>0</v>
      </c>
      <c r="D797" s="281">
        <f>ROUND(BO61,0)</f>
        <v>0</v>
      </c>
      <c r="E797" s="281">
        <f>ROUND(BO62,0)</f>
        <v>0</v>
      </c>
      <c r="F797" s="281">
        <f>ROUND(BO63,0)</f>
        <v>0</v>
      </c>
      <c r="G797" s="281">
        <f>ROUND(BO64,0)</f>
        <v>0</v>
      </c>
      <c r="H797" s="281">
        <f>ROUND(BO65,0)</f>
        <v>0</v>
      </c>
      <c r="I797" s="281">
        <f>ROUND(BO66,0)</f>
        <v>0</v>
      </c>
      <c r="J797" s="281">
        <f>ROUND(BO67,0)</f>
        <v>0</v>
      </c>
      <c r="K797" s="281">
        <f>ROUND(BO68,0)</f>
        <v>0</v>
      </c>
      <c r="L797" s="281">
        <f>ROUND(BO70,0)</f>
        <v>0</v>
      </c>
      <c r="M797" s="281">
        <f>ROUND(BO71,0)</f>
        <v>0</v>
      </c>
      <c r="N797" s="281"/>
      <c r="O797" s="281"/>
      <c r="P797" s="281">
        <f>IF(BO77&gt;0,ROUND(BO77,0),0)</f>
        <v>0</v>
      </c>
      <c r="Q797" s="281">
        <f>IF(BO78&gt;0,ROUND(BO78,0),0)</f>
        <v>0</v>
      </c>
      <c r="R797" s="281">
        <f>IF(BO79&gt;0,ROUND(BO79,0),0)</f>
        <v>0</v>
      </c>
      <c r="S797" s="281">
        <f>IF(BO80&gt;0,ROUND(BO80,0),0)</f>
        <v>0</v>
      </c>
      <c r="T797" s="284">
        <f>IF(BO81&gt;0,ROUND(BO81,2),0)</f>
        <v>0</v>
      </c>
      <c r="U797" s="281"/>
      <c r="X797" s="281"/>
      <c r="Y797" s="281"/>
      <c r="Z797" s="281"/>
    </row>
    <row r="798" spans="1:26" ht="12.65" customHeight="1" x14ac:dyDescent="0.3">
      <c r="A798" s="209" t="str">
        <f>RIGHT($C$84,3)&amp;"*"&amp;RIGHT($C$83,4)&amp;"*"&amp;BP$55&amp;"*"&amp;"A"</f>
        <v>. 6*150*8630*A</v>
      </c>
      <c r="B798" s="281"/>
      <c r="C798" s="284">
        <f>ROUND(BP60,2)</f>
        <v>0</v>
      </c>
      <c r="D798" s="281">
        <f>ROUND(BP61,0)</f>
        <v>0</v>
      </c>
      <c r="E798" s="281">
        <f>ROUND(BP62,0)</f>
        <v>0</v>
      </c>
      <c r="F798" s="281">
        <f>ROUND(BP63,0)</f>
        <v>0</v>
      </c>
      <c r="G798" s="281">
        <f>ROUND(BP64,0)</f>
        <v>0</v>
      </c>
      <c r="H798" s="281">
        <f>ROUND(BP65,0)</f>
        <v>0</v>
      </c>
      <c r="I798" s="281">
        <f>ROUND(BP66,0)</f>
        <v>0</v>
      </c>
      <c r="J798" s="281">
        <f>ROUND(BP67,0)</f>
        <v>0</v>
      </c>
      <c r="K798" s="281">
        <f>ROUND(BP68,0)</f>
        <v>0</v>
      </c>
      <c r="L798" s="281">
        <f>ROUND(BP70,0)</f>
        <v>0</v>
      </c>
      <c r="M798" s="281">
        <f>ROUND(BP71,0)</f>
        <v>0</v>
      </c>
      <c r="N798" s="281"/>
      <c r="O798" s="281"/>
      <c r="P798" s="281">
        <f>IF(BP77&gt;0,ROUND(BP77,0),0)</f>
        <v>0</v>
      </c>
      <c r="Q798" s="281">
        <f>IF(BP78&gt;0,ROUND(BP78,0),0)</f>
        <v>0</v>
      </c>
      <c r="R798" s="281">
        <f>IF(BP79&gt;0,ROUND(BP79,0),0)</f>
        <v>0</v>
      </c>
      <c r="S798" s="281">
        <f>IF(BP80&gt;0,ROUND(BP80,0),0)</f>
        <v>0</v>
      </c>
      <c r="T798" s="284">
        <f>IF(BP81&gt;0,ROUND(BP81,2),0)</f>
        <v>0</v>
      </c>
      <c r="U798" s="281"/>
      <c r="X798" s="281"/>
      <c r="Y798" s="281"/>
      <c r="Z798" s="281"/>
    </row>
    <row r="799" spans="1:26" ht="12.65" customHeight="1" x14ac:dyDescent="0.3">
      <c r="A799" s="209" t="str">
        <f>RIGHT($C$84,3)&amp;"*"&amp;RIGHT($C$83,4)&amp;"*"&amp;BQ$55&amp;"*"&amp;"A"</f>
        <v>. 6*150*8640*A</v>
      </c>
      <c r="B799" s="281"/>
      <c r="C799" s="284">
        <f>ROUND(BQ60,2)</f>
        <v>0</v>
      </c>
      <c r="D799" s="281">
        <f>ROUND(BQ61,0)</f>
        <v>0</v>
      </c>
      <c r="E799" s="281">
        <f>ROUND(BQ62,0)</f>
        <v>0</v>
      </c>
      <c r="F799" s="281">
        <f>ROUND(BQ63,0)</f>
        <v>0</v>
      </c>
      <c r="G799" s="281">
        <f>ROUND(BQ64,0)</f>
        <v>0</v>
      </c>
      <c r="H799" s="281">
        <f>ROUND(BQ65,0)</f>
        <v>0</v>
      </c>
      <c r="I799" s="281">
        <f>ROUND(BQ66,0)</f>
        <v>0</v>
      </c>
      <c r="J799" s="281">
        <f>ROUND(BQ67,0)</f>
        <v>0</v>
      </c>
      <c r="K799" s="281">
        <f>ROUND(BQ68,0)</f>
        <v>0</v>
      </c>
      <c r="L799" s="281">
        <f>ROUND(BQ70,0)</f>
        <v>0</v>
      </c>
      <c r="M799" s="281">
        <f>ROUND(BQ71,0)</f>
        <v>0</v>
      </c>
      <c r="N799" s="281"/>
      <c r="O799" s="281"/>
      <c r="P799" s="281">
        <f>IF(BQ77&gt;0,ROUND(BQ77,0),0)</f>
        <v>0</v>
      </c>
      <c r="Q799" s="281">
        <f>IF(BQ78&gt;0,ROUND(BQ78,0),0)</f>
        <v>0</v>
      </c>
      <c r="R799" s="281">
        <f>IF(BQ79&gt;0,ROUND(BQ79,0),0)</f>
        <v>0</v>
      </c>
      <c r="S799" s="281">
        <f>IF(BQ80&gt;0,ROUND(BQ80,0),0)</f>
        <v>0</v>
      </c>
      <c r="T799" s="284">
        <f>IF(BQ81&gt;0,ROUND(BQ81,2),0)</f>
        <v>0</v>
      </c>
      <c r="U799" s="281"/>
      <c r="X799" s="281"/>
      <c r="Y799" s="281"/>
      <c r="Z799" s="281"/>
    </row>
    <row r="800" spans="1:26" ht="12.65" customHeight="1" x14ac:dyDescent="0.3">
      <c r="A800" s="209" t="str">
        <f>RIGHT($C$84,3)&amp;"*"&amp;RIGHT($C$83,4)&amp;"*"&amp;BR$55&amp;"*"&amp;"A"</f>
        <v>. 6*150*8650*A</v>
      </c>
      <c r="B800" s="281"/>
      <c r="C800" s="284">
        <f>ROUND(BR60,2)</f>
        <v>2.74</v>
      </c>
      <c r="D800" s="281">
        <f>ROUND(BR61,0)</f>
        <v>258418</v>
      </c>
      <c r="E800" s="281">
        <f>ROUND(BR62,0)</f>
        <v>63782</v>
      </c>
      <c r="F800" s="281">
        <f>ROUND(BR63,0)</f>
        <v>0</v>
      </c>
      <c r="G800" s="281">
        <f>ROUND(BR64,0)</f>
        <v>5403</v>
      </c>
      <c r="H800" s="281">
        <f>ROUND(BR65,0)</f>
        <v>1552</v>
      </c>
      <c r="I800" s="281">
        <f>ROUND(BR66,0)</f>
        <v>36969</v>
      </c>
      <c r="J800" s="281">
        <f>ROUND(BR67,0)</f>
        <v>6689</v>
      </c>
      <c r="K800" s="281">
        <f>ROUND(BR68,0)</f>
        <v>2432</v>
      </c>
      <c r="L800" s="281">
        <f>ROUND(BR70,0)</f>
        <v>0</v>
      </c>
      <c r="M800" s="281">
        <f>ROUND(BR71,0)</f>
        <v>411758</v>
      </c>
      <c r="N800" s="281"/>
      <c r="O800" s="281"/>
      <c r="P800" s="281">
        <f>IF(BR77&gt;0,ROUND(BR77,0),0)</f>
        <v>0</v>
      </c>
      <c r="Q800" s="281">
        <f>IF(BR78&gt;0,ROUND(BR78,0),0)</f>
        <v>0</v>
      </c>
      <c r="R800" s="281">
        <f>IF(BR79&gt;0,ROUND(BR79,0),0)</f>
        <v>0</v>
      </c>
      <c r="S800" s="281">
        <f>IF(BR80&gt;0,ROUND(BR80,0),0)</f>
        <v>0</v>
      </c>
      <c r="T800" s="284">
        <f>IF(BR81&gt;0,ROUND(BR81,2),0)</f>
        <v>0</v>
      </c>
      <c r="U800" s="281"/>
      <c r="X800" s="281"/>
      <c r="Y800" s="281"/>
      <c r="Z800" s="281"/>
    </row>
    <row r="801" spans="1:26" ht="12.65" customHeight="1" x14ac:dyDescent="0.3">
      <c r="A801" s="209" t="str">
        <f>RIGHT($C$84,3)&amp;"*"&amp;RIGHT($C$83,4)&amp;"*"&amp;BS$55&amp;"*"&amp;"A"</f>
        <v>. 6*150*8660*A</v>
      </c>
      <c r="B801" s="281"/>
      <c r="C801" s="284">
        <f>ROUND(BS60,2)</f>
        <v>0</v>
      </c>
      <c r="D801" s="281">
        <f>ROUND(BS61,0)</f>
        <v>0</v>
      </c>
      <c r="E801" s="281">
        <f>ROUND(BS62,0)</f>
        <v>0</v>
      </c>
      <c r="F801" s="281">
        <f>ROUND(BS63,0)</f>
        <v>0</v>
      </c>
      <c r="G801" s="281">
        <f>ROUND(BS64,0)</f>
        <v>0</v>
      </c>
      <c r="H801" s="281">
        <f>ROUND(BS65,0)</f>
        <v>0</v>
      </c>
      <c r="I801" s="281">
        <f>ROUND(BS66,0)</f>
        <v>0</v>
      </c>
      <c r="J801" s="281">
        <f>ROUND(BS67,0)</f>
        <v>0</v>
      </c>
      <c r="K801" s="281">
        <f>ROUND(BS68,0)</f>
        <v>0</v>
      </c>
      <c r="L801" s="281">
        <f>ROUND(BS70,0)</f>
        <v>0</v>
      </c>
      <c r="M801" s="281">
        <f>ROUND(BS71,0)</f>
        <v>0</v>
      </c>
      <c r="N801" s="281"/>
      <c r="O801" s="281"/>
      <c r="P801" s="281">
        <f>IF(BS77&gt;0,ROUND(BS77,0),0)</f>
        <v>0</v>
      </c>
      <c r="Q801" s="281">
        <f>IF(BS78&gt;0,ROUND(BS78,0),0)</f>
        <v>0</v>
      </c>
      <c r="R801" s="281">
        <f>IF(BS79&gt;0,ROUND(BS79,0),0)</f>
        <v>0</v>
      </c>
      <c r="S801" s="281">
        <f>IF(BS80&gt;0,ROUND(BS80,0),0)</f>
        <v>0</v>
      </c>
      <c r="T801" s="284">
        <f>IF(BS81&gt;0,ROUND(BS81,2),0)</f>
        <v>0</v>
      </c>
      <c r="U801" s="281"/>
      <c r="X801" s="281"/>
      <c r="Y801" s="281"/>
      <c r="Z801" s="281"/>
    </row>
    <row r="802" spans="1:26" ht="12.65" customHeight="1" x14ac:dyDescent="0.3">
      <c r="A802" s="209" t="str">
        <f>RIGHT($C$84,3)&amp;"*"&amp;RIGHT($C$83,4)&amp;"*"&amp;BT$55&amp;"*"&amp;"A"</f>
        <v>. 6*150*8670*A</v>
      </c>
      <c r="B802" s="281"/>
      <c r="C802" s="284">
        <f>ROUND(BT60,2)</f>
        <v>0</v>
      </c>
      <c r="D802" s="281">
        <f>ROUND(BT61,0)</f>
        <v>0</v>
      </c>
      <c r="E802" s="281">
        <f>ROUND(BT62,0)</f>
        <v>0</v>
      </c>
      <c r="F802" s="281">
        <f>ROUND(BT63,0)</f>
        <v>0</v>
      </c>
      <c r="G802" s="281">
        <f>ROUND(BT64,0)</f>
        <v>0</v>
      </c>
      <c r="H802" s="281">
        <f>ROUND(BT65,0)</f>
        <v>0</v>
      </c>
      <c r="I802" s="281">
        <f>ROUND(BT66,0)</f>
        <v>0</v>
      </c>
      <c r="J802" s="281">
        <f>ROUND(BT67,0)</f>
        <v>0</v>
      </c>
      <c r="K802" s="281">
        <f>ROUND(BT68,0)</f>
        <v>0</v>
      </c>
      <c r="L802" s="281">
        <f>ROUND(BT70,0)</f>
        <v>0</v>
      </c>
      <c r="M802" s="281">
        <f>ROUND(BT71,0)</f>
        <v>0</v>
      </c>
      <c r="N802" s="281"/>
      <c r="O802" s="281"/>
      <c r="P802" s="281">
        <f>IF(BT77&gt;0,ROUND(BT77,0),0)</f>
        <v>0</v>
      </c>
      <c r="Q802" s="281">
        <f>IF(BT78&gt;0,ROUND(BT78,0),0)</f>
        <v>0</v>
      </c>
      <c r="R802" s="281">
        <f>IF(BT79&gt;0,ROUND(BT79,0),0)</f>
        <v>0</v>
      </c>
      <c r="S802" s="281">
        <f>IF(BT80&gt;0,ROUND(BT80,0),0)</f>
        <v>0</v>
      </c>
      <c r="T802" s="284">
        <f>IF(BT81&gt;0,ROUND(BT81,2),0)</f>
        <v>0</v>
      </c>
      <c r="U802" s="281"/>
      <c r="X802" s="281"/>
      <c r="Y802" s="281"/>
      <c r="Z802" s="281"/>
    </row>
    <row r="803" spans="1:26" ht="12.65" customHeight="1" x14ac:dyDescent="0.3">
      <c r="A803" s="209" t="str">
        <f>RIGHT($C$84,3)&amp;"*"&amp;RIGHT($C$83,4)&amp;"*"&amp;BU$55&amp;"*"&amp;"A"</f>
        <v>. 6*150*8680*A</v>
      </c>
      <c r="B803" s="281"/>
      <c r="C803" s="284">
        <f>ROUND(BU60,2)</f>
        <v>0</v>
      </c>
      <c r="D803" s="281">
        <f>ROUND(BU61,0)</f>
        <v>0</v>
      </c>
      <c r="E803" s="281">
        <f>ROUND(BU62,0)</f>
        <v>0</v>
      </c>
      <c r="F803" s="281">
        <f>ROUND(BU63,0)</f>
        <v>0</v>
      </c>
      <c r="G803" s="281">
        <f>ROUND(BU64,0)</f>
        <v>0</v>
      </c>
      <c r="H803" s="281">
        <f>ROUND(BU65,0)</f>
        <v>0</v>
      </c>
      <c r="I803" s="281">
        <f>ROUND(BU66,0)</f>
        <v>0</v>
      </c>
      <c r="J803" s="281">
        <f>ROUND(BU67,0)</f>
        <v>0</v>
      </c>
      <c r="K803" s="281">
        <f>ROUND(BU68,0)</f>
        <v>0</v>
      </c>
      <c r="L803" s="281">
        <f>ROUND(BU70,0)</f>
        <v>0</v>
      </c>
      <c r="M803" s="281">
        <f>ROUND(BU71,0)</f>
        <v>0</v>
      </c>
      <c r="N803" s="281"/>
      <c r="O803" s="281"/>
      <c r="P803" s="281">
        <f>IF(BU77&gt;0,ROUND(BU77,0),0)</f>
        <v>0</v>
      </c>
      <c r="Q803" s="281">
        <f>IF(BU78&gt;0,ROUND(BU78,0),0)</f>
        <v>0</v>
      </c>
      <c r="R803" s="281">
        <f>IF(BU79&gt;0,ROUND(BU79,0),0)</f>
        <v>0</v>
      </c>
      <c r="S803" s="281">
        <f>IF(BU80&gt;0,ROUND(BU80,0),0)</f>
        <v>0</v>
      </c>
      <c r="T803" s="284">
        <f>IF(BU81&gt;0,ROUND(BU81,2),0)</f>
        <v>0</v>
      </c>
      <c r="U803" s="281"/>
      <c r="X803" s="281"/>
      <c r="Y803" s="281"/>
      <c r="Z803" s="281"/>
    </row>
    <row r="804" spans="1:26" ht="12.65" customHeight="1" x14ac:dyDescent="0.3">
      <c r="A804" s="209" t="str">
        <f>RIGHT($C$84,3)&amp;"*"&amp;RIGHT($C$83,4)&amp;"*"&amp;BV$55&amp;"*"&amp;"A"</f>
        <v>. 6*150*8690*A</v>
      </c>
      <c r="B804" s="281"/>
      <c r="C804" s="284">
        <f>ROUND(BV60,2)</f>
        <v>10.48</v>
      </c>
      <c r="D804" s="281">
        <f>ROUND(BV61,0)</f>
        <v>425425</v>
      </c>
      <c r="E804" s="281">
        <f>ROUND(BV62,0)</f>
        <v>105001</v>
      </c>
      <c r="F804" s="281">
        <f>ROUND(BV63,0)</f>
        <v>0</v>
      </c>
      <c r="G804" s="281">
        <f>ROUND(BV64,0)</f>
        <v>14435</v>
      </c>
      <c r="H804" s="281">
        <f>ROUND(BV65,0)</f>
        <v>8384</v>
      </c>
      <c r="I804" s="281">
        <f>ROUND(BV66,0)</f>
        <v>81066</v>
      </c>
      <c r="J804" s="281">
        <f>ROUND(BV67,0)</f>
        <v>38862</v>
      </c>
      <c r="K804" s="281">
        <f>ROUND(BV68,0)</f>
        <v>4800</v>
      </c>
      <c r="L804" s="281">
        <f>ROUND(BV70,0)</f>
        <v>0</v>
      </c>
      <c r="M804" s="281">
        <f>ROUND(BV71,0)</f>
        <v>685750</v>
      </c>
      <c r="N804" s="281"/>
      <c r="O804" s="281"/>
      <c r="P804" s="281">
        <f>IF(BV77&gt;0,ROUND(BV77,0),0)</f>
        <v>0</v>
      </c>
      <c r="Q804" s="281">
        <f>IF(BV78&gt;0,ROUND(BV78,0),0)</f>
        <v>468</v>
      </c>
      <c r="R804" s="281">
        <f>IF(BV79&gt;0,ROUND(BV79,0),0)</f>
        <v>0</v>
      </c>
      <c r="S804" s="281">
        <f>IF(BV80&gt;0,ROUND(BV80,0),0)</f>
        <v>0</v>
      </c>
      <c r="T804" s="284">
        <f>IF(BV81&gt;0,ROUND(BV81,2),0)</f>
        <v>0</v>
      </c>
      <c r="U804" s="281"/>
      <c r="X804" s="281"/>
      <c r="Y804" s="281"/>
      <c r="Z804" s="281"/>
    </row>
    <row r="805" spans="1:26" ht="12.65" customHeight="1" x14ac:dyDescent="0.3">
      <c r="A805" s="209" t="str">
        <f>RIGHT($C$84,3)&amp;"*"&amp;RIGHT($C$83,4)&amp;"*"&amp;BW$55&amp;"*"&amp;"A"</f>
        <v>. 6*150*8700*A</v>
      </c>
      <c r="B805" s="281"/>
      <c r="C805" s="284">
        <f>ROUND(BW60,2)</f>
        <v>0</v>
      </c>
      <c r="D805" s="281">
        <f>ROUND(BW61,0)</f>
        <v>0</v>
      </c>
      <c r="E805" s="281">
        <f>ROUND(BW62,0)</f>
        <v>0</v>
      </c>
      <c r="F805" s="281">
        <f>ROUND(BW63,0)</f>
        <v>0</v>
      </c>
      <c r="G805" s="281">
        <f>ROUND(BW64,0)</f>
        <v>0</v>
      </c>
      <c r="H805" s="281">
        <f>ROUND(BW65,0)</f>
        <v>0</v>
      </c>
      <c r="I805" s="281">
        <f>ROUND(BW66,0)</f>
        <v>0</v>
      </c>
      <c r="J805" s="281">
        <f>ROUND(BW67,0)</f>
        <v>0</v>
      </c>
      <c r="K805" s="281">
        <f>ROUND(BW68,0)</f>
        <v>0</v>
      </c>
      <c r="L805" s="281">
        <f>ROUND(BW70,0)</f>
        <v>0</v>
      </c>
      <c r="M805" s="281">
        <f>ROUND(BW71,0)</f>
        <v>0</v>
      </c>
      <c r="N805" s="281"/>
      <c r="O805" s="281"/>
      <c r="P805" s="281">
        <f>IF(BW77&gt;0,ROUND(BW77,0),0)</f>
        <v>0</v>
      </c>
      <c r="Q805" s="281">
        <f>IF(BW78&gt;0,ROUND(BW78,0),0)</f>
        <v>0</v>
      </c>
      <c r="R805" s="281">
        <f>IF(BW79&gt;0,ROUND(BW79,0),0)</f>
        <v>0</v>
      </c>
      <c r="S805" s="281">
        <f>IF(BW80&gt;0,ROUND(BW80,0),0)</f>
        <v>0</v>
      </c>
      <c r="T805" s="284">
        <f>IF(BW81&gt;0,ROUND(BW81,2),0)</f>
        <v>0</v>
      </c>
      <c r="U805" s="281"/>
      <c r="X805" s="281"/>
      <c r="Y805" s="281"/>
      <c r="Z805" s="281"/>
    </row>
    <row r="806" spans="1:26" ht="12.65" customHeight="1" x14ac:dyDescent="0.3">
      <c r="A806" s="209" t="str">
        <f>RIGHT($C$84,3)&amp;"*"&amp;RIGHT($C$83,4)&amp;"*"&amp;BX$55&amp;"*"&amp;"A"</f>
        <v>. 6*150*8710*A</v>
      </c>
      <c r="B806" s="281"/>
      <c r="C806" s="284">
        <f>ROUND(BX60,2)</f>
        <v>1.22</v>
      </c>
      <c r="D806" s="281">
        <f>ROUND(BX61,0)</f>
        <v>100736</v>
      </c>
      <c r="E806" s="281">
        <f>ROUND(BX62,0)</f>
        <v>24863</v>
      </c>
      <c r="F806" s="281">
        <f>ROUND(BX63,0)</f>
        <v>0</v>
      </c>
      <c r="G806" s="281">
        <f>ROUND(BX64,0)</f>
        <v>987</v>
      </c>
      <c r="H806" s="281">
        <f>ROUND(BX65,0)</f>
        <v>1834</v>
      </c>
      <c r="I806" s="281">
        <f>ROUND(BX66,0)</f>
        <v>0</v>
      </c>
      <c r="J806" s="281">
        <f>ROUND(BX67,0)</f>
        <v>0</v>
      </c>
      <c r="K806" s="281">
        <f>ROUND(BX68,0)</f>
        <v>216</v>
      </c>
      <c r="L806" s="281">
        <f>ROUND(BX70,0)</f>
        <v>0</v>
      </c>
      <c r="M806" s="281">
        <f>ROUND(BX71,0)</f>
        <v>138094</v>
      </c>
      <c r="N806" s="281"/>
      <c r="O806" s="281"/>
      <c r="P806" s="281">
        <f>IF(BX77&gt;0,ROUND(BX77,0),0)</f>
        <v>0</v>
      </c>
      <c r="Q806" s="281">
        <f>IF(BX78&gt;0,ROUND(BX78,0),0)</f>
        <v>0</v>
      </c>
      <c r="R806" s="281">
        <f>IF(BX79&gt;0,ROUND(BX79,0),0)</f>
        <v>0</v>
      </c>
      <c r="S806" s="281">
        <f>IF(BX80&gt;0,ROUND(BX80,0),0)</f>
        <v>0</v>
      </c>
      <c r="T806" s="284">
        <f>IF(BX81&gt;0,ROUND(BX81,2),0)</f>
        <v>0</v>
      </c>
      <c r="U806" s="281"/>
      <c r="X806" s="281"/>
      <c r="Y806" s="281"/>
      <c r="Z806" s="281"/>
    </row>
    <row r="807" spans="1:26" ht="12.65" customHeight="1" x14ac:dyDescent="0.3">
      <c r="A807" s="209" t="str">
        <f>RIGHT($C$84,3)&amp;"*"&amp;RIGHT($C$83,4)&amp;"*"&amp;BY$55&amp;"*"&amp;"A"</f>
        <v>. 6*150*8720*A</v>
      </c>
      <c r="B807" s="281"/>
      <c r="C807" s="284">
        <f>ROUND(BY60,2)</f>
        <v>0</v>
      </c>
      <c r="D807" s="281">
        <f>ROUND(BY61,0)</f>
        <v>0</v>
      </c>
      <c r="E807" s="281">
        <f>ROUND(BY62,0)</f>
        <v>0</v>
      </c>
      <c r="F807" s="281">
        <f>ROUND(BY63,0)</f>
        <v>0</v>
      </c>
      <c r="G807" s="281">
        <f>ROUND(BY64,0)</f>
        <v>43</v>
      </c>
      <c r="H807" s="281">
        <f>ROUND(BY65,0)</f>
        <v>0</v>
      </c>
      <c r="I807" s="281">
        <f>ROUND(BY66,0)</f>
        <v>0</v>
      </c>
      <c r="J807" s="281">
        <f>ROUND(BY67,0)</f>
        <v>0</v>
      </c>
      <c r="K807" s="281">
        <f>ROUND(BY68,0)</f>
        <v>0</v>
      </c>
      <c r="L807" s="281">
        <f>ROUND(BY70,0)</f>
        <v>0</v>
      </c>
      <c r="M807" s="281">
        <f>ROUND(BY71,0)</f>
        <v>43</v>
      </c>
      <c r="N807" s="281"/>
      <c r="O807" s="281"/>
      <c r="P807" s="281">
        <f>IF(BY77&gt;0,ROUND(BY77,0),0)</f>
        <v>0</v>
      </c>
      <c r="Q807" s="281">
        <f>IF(BY78&gt;0,ROUND(BY78,0),0)</f>
        <v>0</v>
      </c>
      <c r="R807" s="281">
        <f>IF(BY79&gt;0,ROUND(BY79,0),0)</f>
        <v>0</v>
      </c>
      <c r="S807" s="281">
        <f>IF(BY80&gt;0,ROUND(BY80,0),0)</f>
        <v>0</v>
      </c>
      <c r="T807" s="284">
        <f>IF(BY81&gt;0,ROUND(BY81,2),0)</f>
        <v>0</v>
      </c>
      <c r="U807" s="281"/>
      <c r="X807" s="281"/>
      <c r="Y807" s="281"/>
      <c r="Z807" s="281"/>
    </row>
    <row r="808" spans="1:26" ht="12.65" customHeight="1" x14ac:dyDescent="0.3">
      <c r="A808" s="209" t="str">
        <f>RIGHT($C$84,3)&amp;"*"&amp;RIGHT($C$83,4)&amp;"*"&amp;BZ$55&amp;"*"&amp;"A"</f>
        <v>. 6*150*8730*A</v>
      </c>
      <c r="B808" s="281"/>
      <c r="C808" s="284">
        <f>ROUND(BZ60,2)</f>
        <v>0</v>
      </c>
      <c r="D808" s="281">
        <f>ROUND(BZ61,0)</f>
        <v>0</v>
      </c>
      <c r="E808" s="281">
        <f>ROUND(BZ62,0)</f>
        <v>0</v>
      </c>
      <c r="F808" s="281">
        <f>ROUND(BZ63,0)</f>
        <v>0</v>
      </c>
      <c r="G808" s="281">
        <f>ROUND(BZ64,0)</f>
        <v>0</v>
      </c>
      <c r="H808" s="281">
        <f>ROUND(BZ65,0)</f>
        <v>0</v>
      </c>
      <c r="I808" s="281">
        <f>ROUND(BZ66,0)</f>
        <v>0</v>
      </c>
      <c r="J808" s="281">
        <f>ROUND(BZ67,0)</f>
        <v>0</v>
      </c>
      <c r="K808" s="281">
        <f>ROUND(BZ68,0)</f>
        <v>0</v>
      </c>
      <c r="L808" s="281">
        <f>ROUND(BZ70,0)</f>
        <v>0</v>
      </c>
      <c r="M808" s="281">
        <f>ROUND(BZ71,0)</f>
        <v>0</v>
      </c>
      <c r="N808" s="281"/>
      <c r="O808" s="281"/>
      <c r="P808" s="281">
        <f>IF(BZ77&gt;0,ROUND(BZ77,0),0)</f>
        <v>0</v>
      </c>
      <c r="Q808" s="281">
        <f>IF(BZ78&gt;0,ROUND(BZ78,0),0)</f>
        <v>0</v>
      </c>
      <c r="R808" s="281">
        <f>IF(BZ79&gt;0,ROUND(BZ79,0),0)</f>
        <v>0</v>
      </c>
      <c r="S808" s="281">
        <f>IF(BZ80&gt;0,ROUND(BZ80,0),0)</f>
        <v>0</v>
      </c>
      <c r="T808" s="284">
        <f>IF(BZ81&gt;0,ROUND(BZ81,2),0)</f>
        <v>0</v>
      </c>
      <c r="U808" s="281"/>
      <c r="X808" s="281"/>
      <c r="Y808" s="281"/>
      <c r="Z808" s="281"/>
    </row>
    <row r="809" spans="1:26" ht="12.65" customHeight="1" x14ac:dyDescent="0.3">
      <c r="A809" s="209" t="str">
        <f>RIGHT($C$84,3)&amp;"*"&amp;RIGHT($C$83,4)&amp;"*"&amp;CA$55&amp;"*"&amp;"A"</f>
        <v>. 6*150*8740*A</v>
      </c>
      <c r="B809" s="281"/>
      <c r="C809" s="284">
        <f>ROUND(CA60,2)</f>
        <v>0</v>
      </c>
      <c r="D809" s="281">
        <f>ROUND(CA61,0)</f>
        <v>0</v>
      </c>
      <c r="E809" s="281">
        <f>ROUND(CA62,0)</f>
        <v>0</v>
      </c>
      <c r="F809" s="281">
        <f>ROUND(CA63,0)</f>
        <v>0</v>
      </c>
      <c r="G809" s="281">
        <f>ROUND(CA64,0)</f>
        <v>0</v>
      </c>
      <c r="H809" s="281">
        <f>ROUND(CA65,0)</f>
        <v>0</v>
      </c>
      <c r="I809" s="281">
        <f>ROUND(CA66,0)</f>
        <v>0</v>
      </c>
      <c r="J809" s="281">
        <f>ROUND(CA67,0)</f>
        <v>0</v>
      </c>
      <c r="K809" s="281">
        <f>ROUND(CA68,0)</f>
        <v>0</v>
      </c>
      <c r="L809" s="281">
        <f>ROUND(CA70,0)</f>
        <v>0</v>
      </c>
      <c r="M809" s="281">
        <f>ROUND(CA71,0)</f>
        <v>0</v>
      </c>
      <c r="N809" s="281"/>
      <c r="O809" s="281"/>
      <c r="P809" s="281">
        <f>IF(CA77&gt;0,ROUND(CA77,0),0)</f>
        <v>0</v>
      </c>
      <c r="Q809" s="281">
        <f>IF(CA78&gt;0,ROUND(CA78,0),0)</f>
        <v>0</v>
      </c>
      <c r="R809" s="281">
        <f>IF(CA79&gt;0,ROUND(CA79,0),0)</f>
        <v>0</v>
      </c>
      <c r="S809" s="281">
        <f>IF(CA80&gt;0,ROUND(CA80,0),0)</f>
        <v>0</v>
      </c>
      <c r="T809" s="284">
        <f>IF(CA81&gt;0,ROUND(CA81,2),0)</f>
        <v>0</v>
      </c>
      <c r="U809" s="281"/>
      <c r="X809" s="281"/>
      <c r="Y809" s="281"/>
      <c r="Z809" s="281"/>
    </row>
    <row r="810" spans="1:26" ht="12.65" customHeight="1" x14ac:dyDescent="0.3">
      <c r="A810" s="209" t="str">
        <f>RIGHT($C$84,3)&amp;"*"&amp;RIGHT($C$83,4)&amp;"*"&amp;CB$55&amp;"*"&amp;"A"</f>
        <v>. 6*150*8770*A</v>
      </c>
      <c r="B810" s="281"/>
      <c r="C810" s="284">
        <f>ROUND(CB60,2)</f>
        <v>0</v>
      </c>
      <c r="D810" s="281">
        <f>ROUND(CB61,0)</f>
        <v>0</v>
      </c>
      <c r="E810" s="281">
        <f>ROUND(CB62,0)</f>
        <v>0</v>
      </c>
      <c r="F810" s="281">
        <f>ROUND(CB63,0)</f>
        <v>0</v>
      </c>
      <c r="G810" s="281">
        <f>ROUND(CB64,0)</f>
        <v>0</v>
      </c>
      <c r="H810" s="281">
        <f>ROUND(CB65,0)</f>
        <v>0</v>
      </c>
      <c r="I810" s="281">
        <f>ROUND(CB66,0)</f>
        <v>0</v>
      </c>
      <c r="J810" s="281">
        <f>ROUND(CB67,0)</f>
        <v>0</v>
      </c>
      <c r="K810" s="281">
        <f>ROUND(CB68,0)</f>
        <v>0</v>
      </c>
      <c r="L810" s="281">
        <f>ROUND(CB70,0)</f>
        <v>0</v>
      </c>
      <c r="M810" s="281">
        <f>ROUND(CB71,0)</f>
        <v>0</v>
      </c>
      <c r="N810" s="281"/>
      <c r="O810" s="281"/>
      <c r="P810" s="281">
        <f>IF(CB77&gt;0,ROUND(CB77,0),0)</f>
        <v>0</v>
      </c>
      <c r="Q810" s="281">
        <f>IF(CB78&gt;0,ROUND(CB78,0),0)</f>
        <v>0</v>
      </c>
      <c r="R810" s="281">
        <f>IF(CB79&gt;0,ROUND(CB79,0),0)</f>
        <v>0</v>
      </c>
      <c r="S810" s="281">
        <f>IF(CB80&gt;0,ROUND(CB80,0),0)</f>
        <v>0</v>
      </c>
      <c r="T810" s="284">
        <f>IF(CB81&gt;0,ROUND(CB81,2),0)</f>
        <v>0</v>
      </c>
      <c r="U810" s="281"/>
      <c r="X810" s="281"/>
      <c r="Y810" s="281"/>
      <c r="Z810" s="281"/>
    </row>
    <row r="811" spans="1:26" ht="12.65" customHeight="1" x14ac:dyDescent="0.3">
      <c r="A811" s="209" t="str">
        <f>RIGHT($C$84,3)&amp;"*"&amp;RIGHT($C$83,4)&amp;"*"&amp;CC$55&amp;"*"&amp;"A"</f>
        <v>. 6*150*8790*A</v>
      </c>
      <c r="B811" s="281"/>
      <c r="C811" s="284">
        <f>ROUND(CC60,2)</f>
        <v>0</v>
      </c>
      <c r="D811" s="281">
        <f>ROUND(CC61,0)</f>
        <v>0</v>
      </c>
      <c r="E811" s="281">
        <f>ROUND(CC62,0)</f>
        <v>0</v>
      </c>
      <c r="F811" s="281">
        <f>ROUND(CC63,0)</f>
        <v>0</v>
      </c>
      <c r="G811" s="281">
        <f>ROUND(CC64,0)</f>
        <v>0</v>
      </c>
      <c r="H811" s="281">
        <f>ROUND(CC65,0)</f>
        <v>0</v>
      </c>
      <c r="I811" s="281">
        <f>ROUND(CC66,0)</f>
        <v>0</v>
      </c>
      <c r="J811" s="281">
        <f>ROUND(CC67,0)</f>
        <v>0</v>
      </c>
      <c r="K811" s="281">
        <f>ROUND(CC68,0)</f>
        <v>0</v>
      </c>
      <c r="L811" s="281">
        <f>ROUND(CC70,0)</f>
        <v>0</v>
      </c>
      <c r="M811" s="281">
        <f>ROUND(CC71,0)</f>
        <v>0</v>
      </c>
      <c r="N811" s="281"/>
      <c r="O811" s="281"/>
      <c r="P811" s="281">
        <f>IF(CC77&gt;0,ROUND(CC77,0),0)</f>
        <v>0</v>
      </c>
      <c r="Q811" s="281">
        <f>IF(CC78&gt;0,ROUND(CC78,0),0)</f>
        <v>0</v>
      </c>
      <c r="R811" s="281">
        <f>IF(CC79&gt;0,ROUND(CC79,0),0)</f>
        <v>0</v>
      </c>
      <c r="S811" s="281">
        <f>IF(CC80&gt;0,ROUND(CC80,0),0)</f>
        <v>0</v>
      </c>
      <c r="T811" s="284">
        <f>IF(CC81&gt;0,ROUND(CC81,2),0)</f>
        <v>0</v>
      </c>
      <c r="U811" s="281"/>
      <c r="X811" s="281"/>
      <c r="Y811" s="281"/>
      <c r="Z811" s="281"/>
    </row>
    <row r="812" spans="1:26" ht="12.65" customHeight="1" x14ac:dyDescent="0.3">
      <c r="A812" s="209" t="str">
        <f>RIGHT($C$84,3)&amp;"*"&amp;RIGHT($C$83,4)&amp;"*"&amp;"9000"&amp;"*"&amp;"A"</f>
        <v>. 6*150*9000*A</v>
      </c>
      <c r="B812" s="281"/>
      <c r="C812" s="285"/>
      <c r="D812" s="281"/>
      <c r="E812" s="281"/>
      <c r="F812" s="281"/>
      <c r="G812" s="281"/>
      <c r="H812" s="281"/>
      <c r="I812" s="281"/>
      <c r="J812" s="281"/>
      <c r="K812" s="281"/>
      <c r="L812" s="281"/>
      <c r="M812" s="281"/>
      <c r="N812" s="281"/>
      <c r="O812" s="281"/>
      <c r="P812" s="281"/>
      <c r="Q812" s="281"/>
      <c r="R812" s="281"/>
      <c r="S812" s="281"/>
      <c r="T812" s="285"/>
      <c r="U812" s="281">
        <f>ROUND(CD70,0)</f>
        <v>0</v>
      </c>
      <c r="V812" s="180">
        <f>ROUND(CD69,0)</f>
        <v>1798373</v>
      </c>
      <c r="W812" s="180">
        <f>ROUND(CD71,0)</f>
        <v>1798373</v>
      </c>
      <c r="X812" s="281">
        <f>ROUND(CE73,0)</f>
        <v>16003439</v>
      </c>
      <c r="Y812" s="281">
        <f>ROUND(C132,0)</f>
        <v>0</v>
      </c>
      <c r="Z812" s="281"/>
    </row>
    <row r="814" spans="1:26" ht="12.65" customHeight="1" x14ac:dyDescent="0.3">
      <c r="B814" s="199" t="s">
        <v>1004</v>
      </c>
      <c r="C814" s="263">
        <f t="shared" ref="C814:K814" si="23">SUM(C733:C812)</f>
        <v>206.98</v>
      </c>
      <c r="D814" s="180">
        <f t="shared" si="23"/>
        <v>15909388</v>
      </c>
      <c r="E814" s="180">
        <f t="shared" si="23"/>
        <v>3926682</v>
      </c>
      <c r="F814" s="180">
        <f t="shared" si="23"/>
        <v>1040273</v>
      </c>
      <c r="G814" s="180">
        <f t="shared" si="23"/>
        <v>2705272</v>
      </c>
      <c r="H814" s="180">
        <f t="shared" si="23"/>
        <v>368425</v>
      </c>
      <c r="I814" s="180">
        <f t="shared" si="23"/>
        <v>4216091</v>
      </c>
      <c r="J814" s="180">
        <f t="shared" si="23"/>
        <v>1530878</v>
      </c>
      <c r="K814" s="180">
        <f t="shared" si="23"/>
        <v>2561536</v>
      </c>
      <c r="L814" s="180">
        <f>SUM(L733:L812)+SUM(U733:U812)</f>
        <v>0</v>
      </c>
      <c r="M814" s="180">
        <f>SUM(M733:M812)+SUM(W733:W812)</f>
        <v>34766446</v>
      </c>
      <c r="N814" s="180">
        <f t="shared" ref="N814:Z814" si="24">SUM(N733:N812)</f>
        <v>52211</v>
      </c>
      <c r="O814" s="180">
        <f t="shared" si="24"/>
        <v>30639579</v>
      </c>
      <c r="P814" s="180">
        <f t="shared" si="24"/>
        <v>18264</v>
      </c>
      <c r="Q814" s="180">
        <f t="shared" si="24"/>
        <v>8346</v>
      </c>
      <c r="R814" s="180">
        <f t="shared" si="24"/>
        <v>115173</v>
      </c>
      <c r="S814" s="180">
        <f t="shared" si="24"/>
        <v>57</v>
      </c>
      <c r="T814" s="263">
        <f t="shared" si="24"/>
        <v>0</v>
      </c>
      <c r="U814" s="180">
        <f t="shared" si="24"/>
        <v>0</v>
      </c>
      <c r="V814" s="180">
        <f t="shared" si="24"/>
        <v>1798373</v>
      </c>
      <c r="W814" s="180">
        <f t="shared" si="24"/>
        <v>1798373</v>
      </c>
      <c r="X814" s="180">
        <f t="shared" si="24"/>
        <v>16003439</v>
      </c>
      <c r="Y814" s="180">
        <f t="shared" si="24"/>
        <v>0</v>
      </c>
      <c r="Z814" s="180">
        <f t="shared" si="24"/>
        <v>14238844</v>
      </c>
    </row>
    <row r="815" spans="1:26" ht="12.65" customHeight="1" x14ac:dyDescent="0.3">
      <c r="B815" s="180" t="s">
        <v>1005</v>
      </c>
      <c r="C815" s="263">
        <f>CE60</f>
        <v>206.98</v>
      </c>
      <c r="D815" s="180">
        <f>CE61</f>
        <v>15909388</v>
      </c>
      <c r="E815" s="180">
        <f>CE62</f>
        <v>3926682</v>
      </c>
      <c r="F815" s="180">
        <f>CE63</f>
        <v>1040273</v>
      </c>
      <c r="G815" s="180">
        <f>CE64</f>
        <v>2705272</v>
      </c>
      <c r="H815" s="240">
        <f>CE65</f>
        <v>368425</v>
      </c>
      <c r="I815" s="240">
        <f>CE66</f>
        <v>4216091</v>
      </c>
      <c r="J815" s="240">
        <f>CE67</f>
        <v>1530878</v>
      </c>
      <c r="K815" s="240">
        <f>CE68</f>
        <v>2561536</v>
      </c>
      <c r="L815" s="240">
        <f>CE70</f>
        <v>0</v>
      </c>
      <c r="M815" s="240">
        <f>CE71</f>
        <v>34766446</v>
      </c>
      <c r="N815" s="180">
        <f>CE76</f>
        <v>91548</v>
      </c>
      <c r="O815" s="180">
        <f>CE74</f>
        <v>30639579</v>
      </c>
      <c r="P815" s="180">
        <f>CE77</f>
        <v>18264</v>
      </c>
      <c r="Q815" s="180">
        <f>CE78</f>
        <v>8345.64</v>
      </c>
      <c r="R815" s="180">
        <f>CE79</f>
        <v>115173</v>
      </c>
      <c r="S815" s="180">
        <f>CE80</f>
        <v>57.86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14238844</v>
      </c>
    </row>
    <row r="816" spans="1:26" ht="12.65" customHeight="1" x14ac:dyDescent="0.3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15909389</v>
      </c>
      <c r="G816" s="240">
        <f>C379</f>
        <v>3926682</v>
      </c>
      <c r="H816" s="240">
        <f>C380</f>
        <v>1040273</v>
      </c>
      <c r="I816" s="240">
        <f>C381</f>
        <v>2705272</v>
      </c>
      <c r="J816" s="240">
        <f>C382</f>
        <v>368425</v>
      </c>
      <c r="K816" s="240">
        <f>C383</f>
        <v>4216091</v>
      </c>
      <c r="L816" s="240">
        <f>C384+C385+C386+C388</f>
        <v>5734063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topLeftCell="A34" zoomScale="75" workbookViewId="0">
      <selection activeCell="C35" sqref="C35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8" t="s">
        <v>1263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Douglas, Lincoln, and Okanogan Public Hospital District No. 6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H-150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411 Fortuyn Blvd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Grand Coulee, WA 99133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19" zoomScale="75" workbookViewId="0">
      <selection activeCell="M28" sqref="M28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H-150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Douglas, Lincoln, and Okanogan Public Hospital District No. 6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Grant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Ramona Hicks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Kelly Hughes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Jerry Kennedy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509.633.1753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509.633.0295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311</v>
      </c>
      <c r="G23" s="21">
        <f>data!D111</f>
        <v>953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36</v>
      </c>
      <c r="G24" s="21">
        <f>data!D112</f>
        <v>4179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45</v>
      </c>
      <c r="G26" s="13">
        <f>data!D114</f>
        <v>70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9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16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topLeftCell="A19" zoomScale="75" workbookViewId="0">
      <selection activeCell="B17" sqref="B17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Douglas, Lincoln, and Okanogan Public Hospital District No. 6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161</v>
      </c>
      <c r="C7" s="48">
        <f>data!B139</f>
        <v>560</v>
      </c>
      <c r="D7" s="48">
        <f>data!B140</f>
        <v>0</v>
      </c>
      <c r="E7" s="48">
        <f>data!B141</f>
        <v>4684247</v>
      </c>
      <c r="F7" s="48">
        <f>data!B142</f>
        <v>14046096</v>
      </c>
      <c r="G7" s="48">
        <f>data!B141+data!B142</f>
        <v>18730343</v>
      </c>
    </row>
    <row r="8" spans="1:13" ht="20.149999999999999" customHeight="1" x14ac:dyDescent="0.35">
      <c r="A8" s="23" t="s">
        <v>297</v>
      </c>
      <c r="B8" s="48">
        <f>data!C138</f>
        <v>87</v>
      </c>
      <c r="C8" s="48">
        <f>data!C139</f>
        <v>236</v>
      </c>
      <c r="D8" s="48">
        <f>data!C140</f>
        <v>0</v>
      </c>
      <c r="E8" s="48">
        <f>data!C141</f>
        <v>1974076</v>
      </c>
      <c r="F8" s="48">
        <f>data!C142</f>
        <v>9893868</v>
      </c>
      <c r="G8" s="48">
        <f>data!C141+data!C142</f>
        <v>11867944</v>
      </c>
    </row>
    <row r="9" spans="1:13" ht="20.149999999999999" customHeight="1" x14ac:dyDescent="0.35">
      <c r="A9" s="23" t="s">
        <v>1058</v>
      </c>
      <c r="B9" s="48">
        <f>data!D138</f>
        <v>63</v>
      </c>
      <c r="C9" s="48">
        <f>data!D139</f>
        <v>157</v>
      </c>
      <c r="D9" s="48">
        <f>data!D140</f>
        <v>0</v>
      </c>
      <c r="E9" s="48">
        <f>data!D141</f>
        <v>1313262</v>
      </c>
      <c r="F9" s="48">
        <f>data!D142</f>
        <v>14795489</v>
      </c>
      <c r="G9" s="48">
        <f>data!D141+data!D142</f>
        <v>16108751</v>
      </c>
    </row>
    <row r="10" spans="1:13" ht="20.149999999999999" customHeight="1" x14ac:dyDescent="0.35">
      <c r="A10" s="111" t="s">
        <v>203</v>
      </c>
      <c r="B10" s="48">
        <f>data!E138</f>
        <v>311</v>
      </c>
      <c r="C10" s="48">
        <f>data!E139</f>
        <v>953</v>
      </c>
      <c r="D10" s="48">
        <f>data!E140</f>
        <v>0</v>
      </c>
      <c r="E10" s="48">
        <f>data!E141</f>
        <v>7971585</v>
      </c>
      <c r="F10" s="48">
        <f>data!E142</f>
        <v>38735453</v>
      </c>
      <c r="G10" s="48">
        <f>data!E141+data!E142</f>
        <v>46707038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32</v>
      </c>
      <c r="C16" s="48">
        <f>data!B145</f>
        <v>506</v>
      </c>
      <c r="D16" s="48">
        <f>data!B146</f>
        <v>0</v>
      </c>
      <c r="E16" s="48">
        <f>data!B147</f>
        <v>990545</v>
      </c>
      <c r="F16" s="48">
        <f>data!B148</f>
        <v>0</v>
      </c>
      <c r="G16" s="48">
        <f>data!B147+data!B148</f>
        <v>990545</v>
      </c>
    </row>
    <row r="17" spans="1:7" ht="20.149999999999999" customHeight="1" x14ac:dyDescent="0.35">
      <c r="A17" s="23" t="s">
        <v>297</v>
      </c>
      <c r="B17" s="48">
        <f>data!C144</f>
        <v>3</v>
      </c>
      <c r="C17" s="48">
        <f>data!C145</f>
        <v>2749</v>
      </c>
      <c r="D17" s="48">
        <f>data!C146</f>
        <v>0</v>
      </c>
      <c r="E17" s="48">
        <f>data!C147</f>
        <v>5381440</v>
      </c>
      <c r="F17" s="48">
        <f>data!C148</f>
        <v>0</v>
      </c>
      <c r="G17" s="48">
        <f>data!C147+data!C148</f>
        <v>5381440</v>
      </c>
    </row>
    <row r="18" spans="1:7" ht="20.149999999999999" customHeight="1" x14ac:dyDescent="0.35">
      <c r="A18" s="23" t="s">
        <v>1058</v>
      </c>
      <c r="B18" s="48">
        <f>data!D144</f>
        <v>1</v>
      </c>
      <c r="C18" s="48">
        <f>data!D145</f>
        <v>924</v>
      </c>
      <c r="D18" s="48">
        <f>data!D146</f>
        <v>0</v>
      </c>
      <c r="E18" s="48">
        <f>data!D147</f>
        <v>1808821</v>
      </c>
      <c r="F18" s="48">
        <f>data!D148</f>
        <v>0</v>
      </c>
      <c r="G18" s="48">
        <f>data!D147+data!D148</f>
        <v>1808821</v>
      </c>
    </row>
    <row r="19" spans="1:7" ht="20.149999999999999" customHeight="1" x14ac:dyDescent="0.35">
      <c r="A19" s="111" t="s">
        <v>203</v>
      </c>
      <c r="B19" s="48">
        <f>data!E144</f>
        <v>36</v>
      </c>
      <c r="C19" s="48">
        <f>data!E145</f>
        <v>4179</v>
      </c>
      <c r="D19" s="48">
        <f>data!E146</f>
        <v>0</v>
      </c>
      <c r="E19" s="48">
        <f>data!E147</f>
        <v>8180806</v>
      </c>
      <c r="F19" s="48">
        <f>data!E148</f>
        <v>0</v>
      </c>
      <c r="G19" s="48">
        <f>data!E147+data!E148</f>
        <v>8180806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2651367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969947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19" zoomScale="75" workbookViewId="0">
      <selection activeCell="C14" sqref="C14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Douglas, Lincoln, and Okanogan Public Hospital District No. 6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1170059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28476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191245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2610572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350506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19564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205266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4575688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1398464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477224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1875688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172878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157955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330833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19436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338291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357727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1633417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1633417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topLeftCell="A16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Douglas, Lincoln, and Okanogan Public Hospital District No. 6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222805</v>
      </c>
      <c r="D7" s="21">
        <f>data!C195</f>
        <v>0</v>
      </c>
      <c r="E7" s="21">
        <f>data!D195</f>
        <v>0</v>
      </c>
      <c r="F7" s="21">
        <f>data!E195</f>
        <v>222805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2700469</v>
      </c>
      <c r="D8" s="21">
        <f>data!C196</f>
        <v>0</v>
      </c>
      <c r="E8" s="21">
        <f>data!D196</f>
        <v>0</v>
      </c>
      <c r="F8" s="21">
        <f>data!E196</f>
        <v>2700469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21937489</v>
      </c>
      <c r="D9" s="21">
        <f>data!C197</f>
        <v>82222</v>
      </c>
      <c r="E9" s="21">
        <f>data!D197</f>
        <v>17493</v>
      </c>
      <c r="F9" s="21">
        <f>data!E197</f>
        <v>22002218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721883</v>
      </c>
      <c r="D11" s="21">
        <f>data!C199</f>
        <v>0</v>
      </c>
      <c r="E11" s="21">
        <f>data!D199</f>
        <v>7025</v>
      </c>
      <c r="F11" s="21">
        <f>data!E199</f>
        <v>714858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9538437</v>
      </c>
      <c r="D12" s="21">
        <f>data!C200</f>
        <v>845766</v>
      </c>
      <c r="E12" s="21">
        <f>data!D200</f>
        <v>0</v>
      </c>
      <c r="F12" s="21">
        <f>data!E200</f>
        <v>10384203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35121083</v>
      </c>
      <c r="D16" s="21">
        <f>data!C204</f>
        <v>927988</v>
      </c>
      <c r="E16" s="21">
        <f>data!D204</f>
        <v>24518</v>
      </c>
      <c r="F16" s="21">
        <f>data!E204</f>
        <v>36024553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1891576</v>
      </c>
      <c r="D24" s="21">
        <f>data!C209</f>
        <v>80443</v>
      </c>
      <c r="E24" s="21">
        <f>data!D209</f>
        <v>0</v>
      </c>
      <c r="F24" s="21">
        <f>data!E209</f>
        <v>1972019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11436486</v>
      </c>
      <c r="D25" s="21">
        <f>data!C210</f>
        <v>760853</v>
      </c>
      <c r="E25" s="21">
        <f>data!D210</f>
        <v>0</v>
      </c>
      <c r="F25" s="21">
        <f>data!E210</f>
        <v>12197339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697813</v>
      </c>
      <c r="D27" s="21">
        <f>data!C212</f>
        <v>2323</v>
      </c>
      <c r="E27" s="21">
        <f>data!D212</f>
        <v>0</v>
      </c>
      <c r="F27" s="21">
        <f>data!E212</f>
        <v>700136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8283724</v>
      </c>
      <c r="D28" s="21">
        <f>data!C213</f>
        <v>279341</v>
      </c>
      <c r="E28" s="21">
        <f>data!D213</f>
        <v>0</v>
      </c>
      <c r="F28" s="21">
        <f>data!E213</f>
        <v>8563065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22309599</v>
      </c>
      <c r="D32" s="21">
        <f>data!C217</f>
        <v>1122960</v>
      </c>
      <c r="E32" s="21">
        <f>data!D217</f>
        <v>0</v>
      </c>
      <c r="F32" s="21">
        <f>data!E217</f>
        <v>23432559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topLeftCell="A13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Douglas, Lincoln, and Okanogan Public Hospital District No. 6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504481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3456495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230090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18573091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22259676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148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56554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159646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216200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4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22980357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33" zoomScale="75" workbookViewId="0">
      <selection activeCell="C140" sqref="C140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Douglas, Lincoln, and Okanogan Public Hospital District No. 6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3874684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18180002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11555194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727777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165013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776808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571980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12741070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3467070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1818288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5285358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222805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2700469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22002218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714858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10384203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36024553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23432559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12591994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30618422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Douglas, Lincoln, and Okanogan Public Hospital District No. 6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926245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5254493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579264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3044732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700827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10505561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19170980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19170980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700827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18470153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1642708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1642708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30618422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Douglas, Lincoln, and Okanogan Public Hospital District No. 6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16152390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38735452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54887842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3" t="s">
        <v>450</v>
      </c>
      <c r="C115" s="48">
        <f>data!C363</f>
        <v>504481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22259676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216200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22980357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31907485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2225764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198251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2424015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34331500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16555095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4575688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1475953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3189523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388506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4629757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1122960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1875688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330833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357727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1633417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908628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37043775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-2712275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4710613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1998338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1998338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361" zoomScale="65" workbookViewId="0">
      <selection activeCell="I110" sqref="I110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Douglas, Lincoln, and Okanogan Public Hospital District No. 6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953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5.2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422332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116729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32813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29583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914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149952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39629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3365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12429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807746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630232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1865592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541596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2407188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3277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2873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595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18154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4.93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Douglas, Lincoln, and Okanogan Public Hospital District No. 6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70</v>
      </c>
      <c r="D41" s="14">
        <f>data!K59</f>
        <v>0</v>
      </c>
      <c r="E41" s="14">
        <f>data!L59</f>
        <v>4179</v>
      </c>
      <c r="F41" s="14">
        <f>data!M59</f>
        <v>0</v>
      </c>
      <c r="G41" s="14">
        <f>data!N59</f>
        <v>0</v>
      </c>
      <c r="H41" s="14">
        <f>data!O59</f>
        <v>45</v>
      </c>
      <c r="I41" s="14">
        <f>data!P59</f>
        <v>16935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0.38</v>
      </c>
      <c r="D42" s="26">
        <f>data!K60</f>
        <v>0</v>
      </c>
      <c r="E42" s="26">
        <f>data!L60</f>
        <v>22.78</v>
      </c>
      <c r="F42" s="26">
        <f>data!M60</f>
        <v>0</v>
      </c>
      <c r="G42" s="26">
        <f>data!N60</f>
        <v>0</v>
      </c>
      <c r="H42" s="26">
        <f>data!O60</f>
        <v>3.28</v>
      </c>
      <c r="I42" s="26">
        <f>data!P60</f>
        <v>8.7200000000000006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31021</v>
      </c>
      <c r="D43" s="14">
        <f>data!K61</f>
        <v>0</v>
      </c>
      <c r="E43" s="14">
        <f>data!L61</f>
        <v>1851968</v>
      </c>
      <c r="F43" s="14">
        <f>data!M61</f>
        <v>0</v>
      </c>
      <c r="G43" s="14">
        <f>data!N61</f>
        <v>0</v>
      </c>
      <c r="H43" s="14">
        <f>data!O61</f>
        <v>303421</v>
      </c>
      <c r="I43" s="14">
        <f>data!P61</f>
        <v>476901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8574</v>
      </c>
      <c r="D44" s="14">
        <f>data!K62</f>
        <v>0</v>
      </c>
      <c r="E44" s="14">
        <f>data!L62</f>
        <v>511868</v>
      </c>
      <c r="F44" s="14">
        <f>data!M62</f>
        <v>0</v>
      </c>
      <c r="G44" s="14">
        <f>data!N62</f>
        <v>0</v>
      </c>
      <c r="H44" s="14">
        <f>data!O62</f>
        <v>83863</v>
      </c>
      <c r="I44" s="14">
        <f>data!P62</f>
        <v>131811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2410</v>
      </c>
      <c r="D45" s="14">
        <f>data!K63</f>
        <v>0</v>
      </c>
      <c r="E45" s="14">
        <f>data!L63</f>
        <v>143889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76236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2173</v>
      </c>
      <c r="D46" s="14">
        <f>data!K64</f>
        <v>0</v>
      </c>
      <c r="E46" s="14">
        <f>data!L64</f>
        <v>129726</v>
      </c>
      <c r="F46" s="14">
        <f>data!M64</f>
        <v>0</v>
      </c>
      <c r="G46" s="14">
        <f>data!N64</f>
        <v>0</v>
      </c>
      <c r="H46" s="14">
        <f>data!O64</f>
        <v>15003</v>
      </c>
      <c r="I46" s="14">
        <f>data!P64</f>
        <v>190838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67</v>
      </c>
      <c r="D47" s="14">
        <f>data!K65</f>
        <v>0</v>
      </c>
      <c r="E47" s="14">
        <f>data!L65</f>
        <v>4009</v>
      </c>
      <c r="F47" s="14">
        <f>data!M65</f>
        <v>0</v>
      </c>
      <c r="G47" s="14">
        <f>data!N65</f>
        <v>0</v>
      </c>
      <c r="H47" s="14">
        <f>data!O65</f>
        <v>2085</v>
      </c>
      <c r="I47" s="14">
        <f>data!P65</f>
        <v>6576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11014</v>
      </c>
      <c r="D48" s="14">
        <f>data!K66</f>
        <v>0</v>
      </c>
      <c r="E48" s="14">
        <f>data!L66</f>
        <v>657553</v>
      </c>
      <c r="F48" s="14">
        <f>data!M66</f>
        <v>0</v>
      </c>
      <c r="G48" s="14">
        <f>data!N66</f>
        <v>0</v>
      </c>
      <c r="H48" s="14">
        <f>data!O66</f>
        <v>54870</v>
      </c>
      <c r="I48" s="14">
        <f>data!P66</f>
        <v>65987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173791</v>
      </c>
      <c r="F49" s="14">
        <f>data!M67</f>
        <v>0</v>
      </c>
      <c r="G49" s="14">
        <f>data!N67</f>
        <v>0</v>
      </c>
      <c r="H49" s="14">
        <f>data!O67</f>
        <v>762</v>
      </c>
      <c r="I49" s="14">
        <f>data!P67</f>
        <v>64481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247</v>
      </c>
      <c r="D50" s="14">
        <f>data!K68</f>
        <v>0</v>
      </c>
      <c r="E50" s="14">
        <f>data!L68</f>
        <v>14754</v>
      </c>
      <c r="F50" s="14">
        <f>data!M68</f>
        <v>0</v>
      </c>
      <c r="G50" s="14">
        <f>data!N68</f>
        <v>0</v>
      </c>
      <c r="H50" s="14">
        <f>data!O68</f>
        <v>69</v>
      </c>
      <c r="I50" s="14">
        <f>data!P68</f>
        <v>61094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913</v>
      </c>
      <c r="D51" s="14">
        <f>data!K69</f>
        <v>0</v>
      </c>
      <c r="E51" s="14">
        <f>data!L69</f>
        <v>54504</v>
      </c>
      <c r="F51" s="14">
        <f>data!M69</f>
        <v>0</v>
      </c>
      <c r="G51" s="14">
        <f>data!N69</f>
        <v>0</v>
      </c>
      <c r="H51" s="14">
        <f>data!O69</f>
        <v>15330</v>
      </c>
      <c r="I51" s="14">
        <f>data!P69</f>
        <v>23668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56419</v>
      </c>
      <c r="D53" s="14">
        <f>data!K71</f>
        <v>0</v>
      </c>
      <c r="E53" s="14">
        <f>data!L71</f>
        <v>3542062</v>
      </c>
      <c r="F53" s="14">
        <f>data!M71</f>
        <v>0</v>
      </c>
      <c r="G53" s="14">
        <f>data!N71</f>
        <v>0</v>
      </c>
      <c r="H53" s="14">
        <f>data!O71</f>
        <v>475403</v>
      </c>
      <c r="I53" s="14">
        <f>data!P71</f>
        <v>1097592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30573</v>
      </c>
      <c r="D55" s="48">
        <f>+data!M676</f>
        <v>0</v>
      </c>
      <c r="E55" s="48">
        <f>+data!M677</f>
        <v>2466065</v>
      </c>
      <c r="F55" s="48">
        <f>+data!M678</f>
        <v>0</v>
      </c>
      <c r="G55" s="48">
        <f>+data!M679</f>
        <v>0</v>
      </c>
      <c r="H55" s="48">
        <f>+data!M680</f>
        <v>94923</v>
      </c>
      <c r="I55" s="48">
        <f>+data!M681</f>
        <v>854430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160903</v>
      </c>
      <c r="D56" s="14">
        <f>data!K73</f>
        <v>0</v>
      </c>
      <c r="E56" s="14">
        <f>data!L73</f>
        <v>8180806</v>
      </c>
      <c r="F56" s="14">
        <f>data!M73</f>
        <v>0</v>
      </c>
      <c r="G56" s="14">
        <f>data!N73</f>
        <v>0</v>
      </c>
      <c r="H56" s="14">
        <f>data!O73</f>
        <v>730</v>
      </c>
      <c r="I56" s="14">
        <f>data!P73</f>
        <v>790328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1440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35763</v>
      </c>
      <c r="I57" s="14">
        <f>data!P74</f>
        <v>3800482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162343</v>
      </c>
      <c r="D58" s="14">
        <f>data!K75</f>
        <v>0</v>
      </c>
      <c r="E58" s="14">
        <f>data!L75</f>
        <v>8180806</v>
      </c>
      <c r="F58" s="14">
        <f>data!M75</f>
        <v>0</v>
      </c>
      <c r="G58" s="14">
        <f>data!N75</f>
        <v>0</v>
      </c>
      <c r="H58" s="14">
        <f>data!O75</f>
        <v>36493</v>
      </c>
      <c r="I58" s="14">
        <f>data!P75</f>
        <v>4590810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14371</v>
      </c>
      <c r="F60" s="14">
        <f>data!M76</f>
        <v>0</v>
      </c>
      <c r="G60" s="14">
        <f>data!N76</f>
        <v>0</v>
      </c>
      <c r="H60" s="14">
        <f>data!O76</f>
        <v>63</v>
      </c>
      <c r="I60" s="14">
        <f>data!P76</f>
        <v>5332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12596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2610</v>
      </c>
      <c r="F62" s="14">
        <f>data!M78</f>
        <v>0</v>
      </c>
      <c r="G62" s="14">
        <f>data!N78</f>
        <v>0</v>
      </c>
      <c r="H62" s="14">
        <f>data!O78</f>
        <v>371</v>
      </c>
      <c r="I62" s="14">
        <f>data!P78</f>
        <v>986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1333</v>
      </c>
      <c r="D63" s="14">
        <f>data!K79</f>
        <v>0</v>
      </c>
      <c r="E63" s="14">
        <f>data!L79</f>
        <v>79607</v>
      </c>
      <c r="F63" s="14">
        <f>data!M79</f>
        <v>0</v>
      </c>
      <c r="G63" s="14">
        <f>data!N79</f>
        <v>0</v>
      </c>
      <c r="H63" s="14">
        <f>data!O79</f>
        <v>3691</v>
      </c>
      <c r="I63" s="14">
        <f>data!P79</f>
        <v>8520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0.36</v>
      </c>
      <c r="D64" s="26">
        <f>data!K80</f>
        <v>0</v>
      </c>
      <c r="E64" s="26">
        <f>data!L80</f>
        <v>21.6</v>
      </c>
      <c r="F64" s="26">
        <f>data!M80</f>
        <v>0</v>
      </c>
      <c r="G64" s="26">
        <f>data!N80</f>
        <v>0</v>
      </c>
      <c r="H64" s="26">
        <f>data!O80</f>
        <v>3.28</v>
      </c>
      <c r="I64" s="26">
        <f>data!P80</f>
        <v>6.17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Douglas, Lincoln, and Okanogan Public Hospital District No. 6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4100</v>
      </c>
      <c r="D73" s="48">
        <f>data!R59</f>
        <v>24005</v>
      </c>
      <c r="E73" s="212"/>
      <c r="F73" s="212"/>
      <c r="G73" s="14">
        <f>data!U59</f>
        <v>249906</v>
      </c>
      <c r="H73" s="14">
        <f>data!V59</f>
        <v>0</v>
      </c>
      <c r="I73" s="14">
        <f>data!W59</f>
        <v>388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2.2000000000000002</v>
      </c>
      <c r="E74" s="26">
        <f>data!S60</f>
        <v>0.99</v>
      </c>
      <c r="F74" s="26">
        <f>data!T60</f>
        <v>2</v>
      </c>
      <c r="G74" s="26">
        <f>data!U60</f>
        <v>13.89</v>
      </c>
      <c r="H74" s="26">
        <f>data!V60</f>
        <v>0</v>
      </c>
      <c r="I74" s="26">
        <f>data!W60</f>
        <v>0.73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575639</v>
      </c>
      <c r="E75" s="14">
        <f>data!S61</f>
        <v>40711</v>
      </c>
      <c r="F75" s="14">
        <f>data!T61</f>
        <v>193429</v>
      </c>
      <c r="G75" s="14">
        <f>data!U61</f>
        <v>790381</v>
      </c>
      <c r="H75" s="14">
        <f>data!V61</f>
        <v>0</v>
      </c>
      <c r="I75" s="14">
        <f>data!W61</f>
        <v>44306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159102</v>
      </c>
      <c r="E76" s="14">
        <f>data!S62</f>
        <v>11252</v>
      </c>
      <c r="F76" s="14">
        <f>data!T62</f>
        <v>53462</v>
      </c>
      <c r="G76" s="14">
        <f>data!U62</f>
        <v>218455</v>
      </c>
      <c r="H76" s="14">
        <f>data!V62</f>
        <v>0</v>
      </c>
      <c r="I76" s="14">
        <f>data!W62</f>
        <v>12246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272007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8615</v>
      </c>
      <c r="D78" s="14">
        <f>data!R64</f>
        <v>16589</v>
      </c>
      <c r="E78" s="14">
        <f>data!S64</f>
        <v>-14483</v>
      </c>
      <c r="F78" s="14">
        <f>data!T64</f>
        <v>173475</v>
      </c>
      <c r="G78" s="14">
        <f>data!U64</f>
        <v>1074396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1537</v>
      </c>
      <c r="H79" s="14">
        <f>data!V65</f>
        <v>0</v>
      </c>
      <c r="I79" s="14">
        <f>data!W65</f>
        <v>258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1600</v>
      </c>
      <c r="D80" s="14">
        <f>data!R66</f>
        <v>8156</v>
      </c>
      <c r="E80" s="14">
        <f>data!S66</f>
        <v>3080</v>
      </c>
      <c r="F80" s="14">
        <f>data!T66</f>
        <v>4193</v>
      </c>
      <c r="G80" s="14">
        <f>data!U66</f>
        <v>99804</v>
      </c>
      <c r="H80" s="14">
        <f>data!V66</f>
        <v>0</v>
      </c>
      <c r="I80" s="14">
        <f>data!W66</f>
        <v>266506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2419</v>
      </c>
      <c r="E81" s="14">
        <f>data!S67</f>
        <v>0</v>
      </c>
      <c r="F81" s="14">
        <f>data!T67</f>
        <v>17801</v>
      </c>
      <c r="G81" s="14">
        <f>data!U67</f>
        <v>29798</v>
      </c>
      <c r="H81" s="14">
        <f>data!V67</f>
        <v>0</v>
      </c>
      <c r="I81" s="14">
        <f>data!W67</f>
        <v>2431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-5017</v>
      </c>
      <c r="D82" s="14">
        <f>data!R68</f>
        <v>20708</v>
      </c>
      <c r="E82" s="14">
        <f>data!S68</f>
        <v>0</v>
      </c>
      <c r="F82" s="14">
        <f>data!T68</f>
        <v>1180</v>
      </c>
      <c r="G82" s="14">
        <f>data!U68</f>
        <v>77754</v>
      </c>
      <c r="H82" s="14">
        <f>data!V68</f>
        <v>0</v>
      </c>
      <c r="I82" s="14">
        <f>data!W68</f>
        <v>5248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10</v>
      </c>
      <c r="D83" s="14">
        <f>data!R69</f>
        <v>16837</v>
      </c>
      <c r="E83" s="14">
        <f>data!S69</f>
        <v>1294</v>
      </c>
      <c r="F83" s="14">
        <f>data!T69</f>
        <v>1269</v>
      </c>
      <c r="G83" s="14">
        <f>data!U69</f>
        <v>52198</v>
      </c>
      <c r="H83" s="14">
        <f>data!V69</f>
        <v>0</v>
      </c>
      <c r="I83" s="14">
        <f>data!W69</f>
        <v>311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5208</v>
      </c>
      <c r="D85" s="14">
        <f>data!R71</f>
        <v>799450</v>
      </c>
      <c r="E85" s="14">
        <f>data!S71</f>
        <v>41854</v>
      </c>
      <c r="F85" s="14">
        <f>data!T71</f>
        <v>444809</v>
      </c>
      <c r="G85" s="14">
        <f>data!U71</f>
        <v>2616330</v>
      </c>
      <c r="H85" s="14">
        <f>data!V71</f>
        <v>0</v>
      </c>
      <c r="I85" s="14">
        <f>data!W71</f>
        <v>331306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1256</v>
      </c>
      <c r="D87" s="48">
        <f>+data!M683</f>
        <v>380055</v>
      </c>
      <c r="E87" s="48">
        <f>+data!M684</f>
        <v>81589</v>
      </c>
      <c r="F87" s="48">
        <f>+data!M685</f>
        <v>356458</v>
      </c>
      <c r="G87" s="48">
        <f>+data!M686</f>
        <v>1499644</v>
      </c>
      <c r="H87" s="48">
        <f>+data!M687</f>
        <v>0</v>
      </c>
      <c r="I87" s="48">
        <f>+data!M688</f>
        <v>94871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319823</v>
      </c>
      <c r="E88" s="14">
        <f>data!S73</f>
        <v>61776</v>
      </c>
      <c r="F88" s="14">
        <f>data!T73</f>
        <v>89892</v>
      </c>
      <c r="G88" s="14">
        <f>data!U73</f>
        <v>1227980</v>
      </c>
      <c r="H88" s="14">
        <f>data!V73</f>
        <v>0</v>
      </c>
      <c r="I88" s="14">
        <f>data!W73</f>
        <v>36723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1767950</v>
      </c>
      <c r="E89" s="14">
        <f>data!S74</f>
        <v>498094</v>
      </c>
      <c r="F89" s="14">
        <f>data!T74</f>
        <v>1981219</v>
      </c>
      <c r="G89" s="14">
        <f>data!U74</f>
        <v>6533253</v>
      </c>
      <c r="H89" s="14">
        <f>data!V74</f>
        <v>0</v>
      </c>
      <c r="I89" s="14">
        <f>data!W74</f>
        <v>333498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2087773</v>
      </c>
      <c r="E90" s="14">
        <f>data!S75</f>
        <v>559870</v>
      </c>
      <c r="F90" s="14">
        <f>data!T75</f>
        <v>2071111</v>
      </c>
      <c r="G90" s="14">
        <f>data!U75</f>
        <v>7761233</v>
      </c>
      <c r="H90" s="14">
        <f>data!V75</f>
        <v>0</v>
      </c>
      <c r="I90" s="14">
        <f>data!W75</f>
        <v>370221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200</v>
      </c>
      <c r="E92" s="14">
        <f>data!S76</f>
        <v>0</v>
      </c>
      <c r="F92" s="14">
        <f>data!T76</f>
        <v>1472</v>
      </c>
      <c r="G92" s="14">
        <f>data!U76</f>
        <v>2464</v>
      </c>
      <c r="H92" s="14">
        <f>data!V76</f>
        <v>0</v>
      </c>
      <c r="I92" s="14">
        <f>data!W76</f>
        <v>201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249</v>
      </c>
      <c r="E94" s="14">
        <f>data!S78</f>
        <v>112</v>
      </c>
      <c r="F94" s="14">
        <f>data!T78</f>
        <v>226</v>
      </c>
      <c r="G94" s="14">
        <f>data!U78</f>
        <v>1570</v>
      </c>
      <c r="H94" s="14">
        <f>data!V78</f>
        <v>0</v>
      </c>
      <c r="I94" s="14">
        <f>data!W78</f>
        <v>83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1.9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Douglas, Lincoln, and Okanogan Public Hospital District No. 6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1692</v>
      </c>
      <c r="D105" s="14">
        <f>data!Y59</f>
        <v>3239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3.2</v>
      </c>
      <c r="D106" s="26">
        <f>data!Y60</f>
        <v>9.2100000000000009</v>
      </c>
      <c r="E106" s="26">
        <f>data!Z60</f>
        <v>0</v>
      </c>
      <c r="F106" s="26">
        <f>data!AA60</f>
        <v>0</v>
      </c>
      <c r="G106" s="26">
        <f>data!AB60</f>
        <v>1.37</v>
      </c>
      <c r="H106" s="26">
        <f>data!AC60</f>
        <v>0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193212</v>
      </c>
      <c r="D107" s="14">
        <f>data!Y61</f>
        <v>556456</v>
      </c>
      <c r="E107" s="14">
        <f>data!Z61</f>
        <v>0</v>
      </c>
      <c r="F107" s="14">
        <f>data!AA61</f>
        <v>0</v>
      </c>
      <c r="G107" s="14">
        <f>data!AB61</f>
        <v>82155</v>
      </c>
      <c r="H107" s="14">
        <f>data!AC61</f>
        <v>0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53402</v>
      </c>
      <c r="D108" s="14">
        <f>data!Y62</f>
        <v>153800</v>
      </c>
      <c r="E108" s="14">
        <f>data!Z62</f>
        <v>0</v>
      </c>
      <c r="F108" s="14">
        <f>data!AA62</f>
        <v>0</v>
      </c>
      <c r="G108" s="14">
        <f>data!AB62</f>
        <v>22707</v>
      </c>
      <c r="H108" s="14">
        <f>data!AC62</f>
        <v>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47112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371332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10268</v>
      </c>
      <c r="D110" s="14">
        <f>data!Y64</f>
        <v>54315</v>
      </c>
      <c r="E110" s="14">
        <f>data!Z64</f>
        <v>0</v>
      </c>
      <c r="F110" s="14">
        <f>data!AA64</f>
        <v>0</v>
      </c>
      <c r="G110" s="14">
        <f>data!AB64</f>
        <v>673653</v>
      </c>
      <c r="H110" s="14">
        <f>data!AC64</f>
        <v>17744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3238</v>
      </c>
      <c r="D111" s="14">
        <f>data!Y65</f>
        <v>1124</v>
      </c>
      <c r="E111" s="14">
        <f>data!Z65</f>
        <v>0</v>
      </c>
      <c r="F111" s="14">
        <f>data!AA65</f>
        <v>0</v>
      </c>
      <c r="G111" s="14">
        <f>data!AB65</f>
        <v>3173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18328</v>
      </c>
      <c r="D112" s="14">
        <f>data!Y66</f>
        <v>151992</v>
      </c>
      <c r="E112" s="14">
        <f>data!Z66</f>
        <v>0</v>
      </c>
      <c r="F112" s="14">
        <f>data!AA66</f>
        <v>0</v>
      </c>
      <c r="G112" s="14">
        <f>data!AB66</f>
        <v>346245</v>
      </c>
      <c r="H112" s="14">
        <f>data!AC66</f>
        <v>0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10582</v>
      </c>
      <c r="D113" s="14">
        <f>data!Y67</f>
        <v>30475</v>
      </c>
      <c r="E113" s="14">
        <f>data!Z67</f>
        <v>0</v>
      </c>
      <c r="F113" s="14">
        <f>data!AA67</f>
        <v>0</v>
      </c>
      <c r="G113" s="14">
        <f>data!AB67</f>
        <v>20171</v>
      </c>
      <c r="H113" s="14">
        <f>data!AC67</f>
        <v>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22885</v>
      </c>
      <c r="D114" s="14">
        <f>data!Y68</f>
        <v>65909</v>
      </c>
      <c r="E114" s="14">
        <f>data!Z68</f>
        <v>0</v>
      </c>
      <c r="F114" s="14">
        <f>data!AA68</f>
        <v>0</v>
      </c>
      <c r="G114" s="14">
        <f>data!AB68</f>
        <v>-8901</v>
      </c>
      <c r="H114" s="14">
        <f>data!AC68</f>
        <v>17879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1359</v>
      </c>
      <c r="D115" s="14">
        <f>data!Y69</f>
        <v>3914</v>
      </c>
      <c r="E115" s="14">
        <f>data!Z69</f>
        <v>0</v>
      </c>
      <c r="F115" s="14">
        <f>data!AA69</f>
        <v>0</v>
      </c>
      <c r="G115" s="14">
        <f>data!AB69</f>
        <v>364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360386</v>
      </c>
      <c r="D117" s="14">
        <f>data!Y71</f>
        <v>1017985</v>
      </c>
      <c r="E117" s="14">
        <f>data!Z71</f>
        <v>0</v>
      </c>
      <c r="F117" s="14">
        <f>data!AA71</f>
        <v>0</v>
      </c>
      <c r="G117" s="14">
        <f>data!AB71</f>
        <v>1510899</v>
      </c>
      <c r="H117" s="14">
        <f>data!AC71</f>
        <v>35623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279904</v>
      </c>
      <c r="D119" s="48">
        <f>+data!M690</f>
        <v>805438</v>
      </c>
      <c r="E119" s="48">
        <f>+data!M691</f>
        <v>0</v>
      </c>
      <c r="F119" s="48">
        <f>+data!M692</f>
        <v>0</v>
      </c>
      <c r="G119" s="48">
        <f>+data!M693</f>
        <v>631826</v>
      </c>
      <c r="H119" s="48">
        <f>+data!M694</f>
        <v>27843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160140</v>
      </c>
      <c r="D120" s="14">
        <f>data!Y73</f>
        <v>461208</v>
      </c>
      <c r="E120" s="14">
        <f>data!Z73</f>
        <v>0</v>
      </c>
      <c r="F120" s="14">
        <f>data!AA73</f>
        <v>0</v>
      </c>
      <c r="G120" s="14">
        <f>data!AB73</f>
        <v>1674589</v>
      </c>
      <c r="H120" s="14">
        <f>data!AC73</f>
        <v>28358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1454327</v>
      </c>
      <c r="D121" s="14">
        <f>data!Y74</f>
        <v>4188497</v>
      </c>
      <c r="E121" s="14">
        <f>data!Z74</f>
        <v>0</v>
      </c>
      <c r="F121" s="14">
        <f>data!AA74</f>
        <v>0</v>
      </c>
      <c r="G121" s="14">
        <f>data!AB74</f>
        <v>1279525</v>
      </c>
      <c r="H121" s="14">
        <f>data!AC74</f>
        <v>148635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1614467</v>
      </c>
      <c r="D122" s="14">
        <f>data!Y75</f>
        <v>4649705</v>
      </c>
      <c r="E122" s="14">
        <f>data!Z75</f>
        <v>0</v>
      </c>
      <c r="F122" s="14">
        <f>data!AA75</f>
        <v>0</v>
      </c>
      <c r="G122" s="14">
        <f>data!AB75</f>
        <v>2954114</v>
      </c>
      <c r="H122" s="14">
        <f>data!AC75</f>
        <v>176993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875</v>
      </c>
      <c r="D124" s="14">
        <f>data!Y76</f>
        <v>2520</v>
      </c>
      <c r="E124" s="14">
        <f>data!Z76</f>
        <v>0</v>
      </c>
      <c r="F124" s="14">
        <f>data!AA76</f>
        <v>0</v>
      </c>
      <c r="G124" s="14">
        <f>data!AB76</f>
        <v>1668</v>
      </c>
      <c r="H124" s="14">
        <f>data!AC76</f>
        <v>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361</v>
      </c>
      <c r="D126" s="14">
        <f>data!Y78</f>
        <v>1041</v>
      </c>
      <c r="E126" s="14">
        <f>data!Z78</f>
        <v>0</v>
      </c>
      <c r="F126" s="14">
        <f>data!AA78</f>
        <v>0</v>
      </c>
      <c r="G126" s="14">
        <f>data!AB78</f>
        <v>155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Douglas, Lincoln, and Okanogan Public Hospital District No. 6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3486</v>
      </c>
      <c r="D137" s="14">
        <f>data!AF59</f>
        <v>0</v>
      </c>
      <c r="E137" s="14">
        <f>data!AG59</f>
        <v>3884</v>
      </c>
      <c r="F137" s="14">
        <f>data!AH59</f>
        <v>0</v>
      </c>
      <c r="G137" s="14">
        <f>data!AI59</f>
        <v>0</v>
      </c>
      <c r="H137" s="14">
        <f>data!AJ59</f>
        <v>18898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4.7300000000000004</v>
      </c>
      <c r="D138" s="26">
        <f>data!AF60</f>
        <v>0</v>
      </c>
      <c r="E138" s="26">
        <f>data!AG60</f>
        <v>11.31</v>
      </c>
      <c r="F138" s="26">
        <f>data!AH60</f>
        <v>0</v>
      </c>
      <c r="G138" s="26">
        <f>data!AI60</f>
        <v>0</v>
      </c>
      <c r="H138" s="26">
        <f>data!AJ60</f>
        <v>36.29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353120</v>
      </c>
      <c r="D139" s="14">
        <f>data!AF61</f>
        <v>0</v>
      </c>
      <c r="E139" s="14">
        <f>data!AG61</f>
        <v>1916231</v>
      </c>
      <c r="F139" s="14">
        <f>data!AH61</f>
        <v>0</v>
      </c>
      <c r="G139" s="14">
        <f>data!AI61</f>
        <v>0</v>
      </c>
      <c r="H139" s="14">
        <f>data!AJ61</f>
        <v>3921495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97599</v>
      </c>
      <c r="D140" s="14">
        <f>data!AF62</f>
        <v>0</v>
      </c>
      <c r="E140" s="14">
        <f>data!AG62</f>
        <v>529630</v>
      </c>
      <c r="F140" s="14">
        <f>data!AH62</f>
        <v>0</v>
      </c>
      <c r="G140" s="14">
        <f>data!AI62</f>
        <v>0</v>
      </c>
      <c r="H140" s="14">
        <f>data!AJ62</f>
        <v>1083868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54308</v>
      </c>
      <c r="F141" s="14">
        <f>data!AH63</f>
        <v>0</v>
      </c>
      <c r="G141" s="14">
        <f>data!AI63</f>
        <v>0</v>
      </c>
      <c r="H141" s="14">
        <f>data!AJ63</f>
        <v>338988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10018</v>
      </c>
      <c r="D142" s="14">
        <f>data!AF64</f>
        <v>0</v>
      </c>
      <c r="E142" s="14">
        <f>data!AG64</f>
        <v>71994</v>
      </c>
      <c r="F142" s="14">
        <f>data!AH64</f>
        <v>0</v>
      </c>
      <c r="G142" s="14">
        <f>data!AI64</f>
        <v>0</v>
      </c>
      <c r="H142" s="14">
        <f>data!AJ64</f>
        <v>147381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11129</v>
      </c>
      <c r="D143" s="14">
        <f>data!AF65</f>
        <v>0</v>
      </c>
      <c r="E143" s="14">
        <f>data!AG65</f>
        <v>4850</v>
      </c>
      <c r="F143" s="14">
        <f>data!AH65</f>
        <v>0</v>
      </c>
      <c r="G143" s="14">
        <f>data!AI65</f>
        <v>0</v>
      </c>
      <c r="H143" s="14">
        <f>data!AJ65</f>
        <v>36883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10801</v>
      </c>
      <c r="D144" s="14">
        <f>data!AF66</f>
        <v>0</v>
      </c>
      <c r="E144" s="14">
        <f>data!AG66</f>
        <v>128581</v>
      </c>
      <c r="F144" s="14">
        <f>data!AH66</f>
        <v>0</v>
      </c>
      <c r="G144" s="14">
        <f>data!AI66</f>
        <v>0</v>
      </c>
      <c r="H144" s="14">
        <f>data!AJ66</f>
        <v>51600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28612</v>
      </c>
      <c r="D145" s="14">
        <f>data!AF67</f>
        <v>0</v>
      </c>
      <c r="E145" s="14">
        <f>data!AG67</f>
        <v>59450</v>
      </c>
      <c r="F145" s="14">
        <f>data!AH67</f>
        <v>0</v>
      </c>
      <c r="G145" s="14">
        <f>data!AI67</f>
        <v>0</v>
      </c>
      <c r="H145" s="14">
        <f>data!AJ67</f>
        <v>144719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34325</v>
      </c>
      <c r="D146" s="14">
        <f>data!AF68</f>
        <v>0</v>
      </c>
      <c r="E146" s="14">
        <f>data!AG68</f>
        <v>12877</v>
      </c>
      <c r="F146" s="14">
        <f>data!AH68</f>
        <v>0</v>
      </c>
      <c r="G146" s="14">
        <f>data!AI68</f>
        <v>0</v>
      </c>
      <c r="H146" s="14">
        <f>data!AJ68</f>
        <v>5175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3187</v>
      </c>
      <c r="D147" s="14">
        <f>data!AF69</f>
        <v>0</v>
      </c>
      <c r="E147" s="14">
        <f>data!AG69</f>
        <v>38744</v>
      </c>
      <c r="F147" s="14">
        <f>data!AH69</f>
        <v>0</v>
      </c>
      <c r="G147" s="14">
        <f>data!AI69</f>
        <v>0</v>
      </c>
      <c r="H147" s="14">
        <f>data!AJ69</f>
        <v>159325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548791</v>
      </c>
      <c r="D149" s="14">
        <f>data!AF71</f>
        <v>0</v>
      </c>
      <c r="E149" s="14">
        <f>data!AG71</f>
        <v>2816665</v>
      </c>
      <c r="F149" s="14">
        <f>data!AH71</f>
        <v>0</v>
      </c>
      <c r="G149" s="14">
        <f>data!AI71</f>
        <v>0</v>
      </c>
      <c r="H149" s="14">
        <f>data!AJ71</f>
        <v>5889434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230712</v>
      </c>
      <c r="D151" s="48">
        <f>+data!M697</f>
        <v>0</v>
      </c>
      <c r="E151" s="48">
        <f>+data!M698</f>
        <v>1616656</v>
      </c>
      <c r="F151" s="48">
        <f>+data!M699</f>
        <v>0</v>
      </c>
      <c r="G151" s="48">
        <f>+data!M700</f>
        <v>0</v>
      </c>
      <c r="H151" s="48">
        <f>+data!M701</f>
        <v>1782208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87601</v>
      </c>
      <c r="D152" s="14">
        <f>data!AF73</f>
        <v>0</v>
      </c>
      <c r="E152" s="14">
        <f>data!AG73</f>
        <v>666950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738810</v>
      </c>
      <c r="D153" s="14">
        <f>data!AF74</f>
        <v>0</v>
      </c>
      <c r="E153" s="14">
        <f>data!AG74</f>
        <v>8269047</v>
      </c>
      <c r="F153" s="14">
        <f>data!AH74</f>
        <v>0</v>
      </c>
      <c r="G153" s="14">
        <f>data!AI74</f>
        <v>0</v>
      </c>
      <c r="H153" s="14">
        <f>data!AJ74</f>
        <v>5225666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826411</v>
      </c>
      <c r="D154" s="14">
        <f>data!AF75</f>
        <v>0</v>
      </c>
      <c r="E154" s="14">
        <f>data!AG75</f>
        <v>8935997</v>
      </c>
      <c r="F154" s="14">
        <f>data!AH75</f>
        <v>0</v>
      </c>
      <c r="G154" s="14">
        <f>data!AI75</f>
        <v>0</v>
      </c>
      <c r="H154" s="14">
        <f>data!AJ75</f>
        <v>5225666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2366</v>
      </c>
      <c r="D156" s="14">
        <f>data!AF76</f>
        <v>0</v>
      </c>
      <c r="E156" s="14">
        <f>data!AG76</f>
        <v>4916</v>
      </c>
      <c r="F156" s="14">
        <f>data!AH76</f>
        <v>0</v>
      </c>
      <c r="G156" s="14">
        <f>data!AI76</f>
        <v>0</v>
      </c>
      <c r="H156" s="14">
        <f>data!AJ76</f>
        <v>11967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535</v>
      </c>
      <c r="D158" s="14">
        <f>data!AF78</f>
        <v>0</v>
      </c>
      <c r="E158" s="14">
        <f>data!AG78</f>
        <v>1279</v>
      </c>
      <c r="F158" s="14">
        <f>data!AH78</f>
        <v>0</v>
      </c>
      <c r="G158" s="14">
        <f>data!AI78</f>
        <v>0</v>
      </c>
      <c r="H158" s="14">
        <f>data!AJ78</f>
        <v>4102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7200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6.39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Douglas, Lincoln, and Okanogan Public Hospital District No. 6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5232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1.19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96609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26702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7507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6767</v>
      </c>
      <c r="G174" s="14">
        <f>data!AP64</f>
        <v>2371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210</v>
      </c>
      <c r="G175" s="14">
        <f>data!AP65</f>
        <v>3076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34301</v>
      </c>
      <c r="G176" s="14">
        <f>data!AP66</f>
        <v>2513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9070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769</v>
      </c>
      <c r="G178" s="14">
        <f>data!AP68</f>
        <v>669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2843</v>
      </c>
      <c r="G179" s="14">
        <f>data!AP69</f>
        <v>372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184778</v>
      </c>
      <c r="G181" s="14">
        <f>data!AP71</f>
        <v>9001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360316</v>
      </c>
      <c r="G183" s="48">
        <f>+data!M707</f>
        <v>1285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338992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1937650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2276642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750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657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136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4153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1.1299999999999999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Douglas, Lincoln, and Okanogan Public Hospital District No. 6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16126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8.27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285062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78789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169677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2060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9537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27452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6910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37187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616674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2270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Douglas, Lincoln, and Okanogan Public Hospital District No. 6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16126</v>
      </c>
      <c r="D233" s="14">
        <f>data!BA59</f>
        <v>0</v>
      </c>
      <c r="E233" s="212"/>
      <c r="F233" s="212"/>
      <c r="G233" s="212"/>
      <c r="H233" s="14">
        <f>data!BE59</f>
        <v>92859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0.81</v>
      </c>
      <c r="D234" s="26">
        <f>data!BA60</f>
        <v>1.2</v>
      </c>
      <c r="E234" s="26">
        <f>data!BB60</f>
        <v>0</v>
      </c>
      <c r="F234" s="26">
        <f>data!BC60</f>
        <v>0</v>
      </c>
      <c r="G234" s="26">
        <f>data!BD60</f>
        <v>2</v>
      </c>
      <c r="H234" s="26">
        <f>data!BE60</f>
        <v>6.33</v>
      </c>
      <c r="I234" s="26">
        <f>data!BF60</f>
        <v>9.7899999999999991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28125</v>
      </c>
      <c r="D235" s="14">
        <f>data!BA61</f>
        <v>38409</v>
      </c>
      <c r="E235" s="14">
        <f>data!BB61</f>
        <v>0</v>
      </c>
      <c r="F235" s="14">
        <f>data!BC61</f>
        <v>0</v>
      </c>
      <c r="G235" s="14">
        <f>data!BD61</f>
        <v>111655</v>
      </c>
      <c r="H235" s="14">
        <f>data!BE61</f>
        <v>224747</v>
      </c>
      <c r="I235" s="14">
        <f>data!BF61</f>
        <v>324468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7774</v>
      </c>
      <c r="D236" s="14">
        <f>data!BA62</f>
        <v>10616</v>
      </c>
      <c r="E236" s="14">
        <f>data!BB62</f>
        <v>0</v>
      </c>
      <c r="F236" s="14">
        <f>data!BC62</f>
        <v>0</v>
      </c>
      <c r="G236" s="14">
        <f>data!BD62</f>
        <v>30860</v>
      </c>
      <c r="H236" s="14">
        <f>data!BE62</f>
        <v>62118</v>
      </c>
      <c r="I236" s="14">
        <f>data!BF62</f>
        <v>89680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2225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25349</v>
      </c>
      <c r="D238" s="14">
        <f>data!BA64</f>
        <v>10869</v>
      </c>
      <c r="E238" s="14">
        <f>data!BB64</f>
        <v>0</v>
      </c>
      <c r="F238" s="14">
        <f>data!BC64</f>
        <v>0</v>
      </c>
      <c r="G238" s="14">
        <f>data!BD64</f>
        <v>7615</v>
      </c>
      <c r="H238" s="14">
        <f>data!BE64</f>
        <v>70580</v>
      </c>
      <c r="I238" s="14">
        <f>data!BF64</f>
        <v>128299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18440</v>
      </c>
      <c r="E239" s="14">
        <f>data!BB65</f>
        <v>0</v>
      </c>
      <c r="F239" s="14">
        <f>data!BC65</f>
        <v>0</v>
      </c>
      <c r="G239" s="14">
        <f>data!BD65</f>
        <v>201</v>
      </c>
      <c r="H239" s="14">
        <f>data!BE65</f>
        <v>153257</v>
      </c>
      <c r="I239" s="14">
        <f>data!BF65</f>
        <v>6307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24107</v>
      </c>
      <c r="H240" s="14">
        <f>data!BE66</f>
        <v>60338</v>
      </c>
      <c r="I240" s="14">
        <f>data!BF66</f>
        <v>74520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11972</v>
      </c>
      <c r="D241" s="14">
        <f>data!BA67</f>
        <v>33861</v>
      </c>
      <c r="E241" s="14">
        <f>data!BB67</f>
        <v>0</v>
      </c>
      <c r="F241" s="14">
        <f>data!BC67</f>
        <v>0</v>
      </c>
      <c r="G241" s="14">
        <f>data!BD67</f>
        <v>8780</v>
      </c>
      <c r="H241" s="14">
        <f>data!BE67</f>
        <v>74216</v>
      </c>
      <c r="I241" s="14">
        <f>data!BF67</f>
        <v>0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1131</v>
      </c>
      <c r="E242" s="14">
        <f>data!BB68</f>
        <v>0</v>
      </c>
      <c r="F242" s="14">
        <f>data!BC68</f>
        <v>0</v>
      </c>
      <c r="G242" s="14">
        <f>data!BD68</f>
        <v>334</v>
      </c>
      <c r="H242" s="14">
        <f>data!BE68</f>
        <v>4185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475</v>
      </c>
      <c r="D243" s="14">
        <f>data!BA69</f>
        <v>3744</v>
      </c>
      <c r="E243" s="14">
        <f>data!BB69</f>
        <v>0</v>
      </c>
      <c r="F243" s="14">
        <f>data!BC69</f>
        <v>0</v>
      </c>
      <c r="G243" s="14">
        <f>data!BD69</f>
        <v>2986</v>
      </c>
      <c r="H243" s="14">
        <f>data!BE69</f>
        <v>18871</v>
      </c>
      <c r="I243" s="14">
        <f>data!BF69</f>
        <v>6644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73695</v>
      </c>
      <c r="D245" s="14">
        <f>data!BA71</f>
        <v>117070</v>
      </c>
      <c r="E245" s="14">
        <f>data!BB71</f>
        <v>0</v>
      </c>
      <c r="F245" s="14">
        <f>data!BC71</f>
        <v>0</v>
      </c>
      <c r="G245" s="14">
        <f>data!BD71</f>
        <v>186538</v>
      </c>
      <c r="H245" s="14">
        <f>data!BE71</f>
        <v>670537</v>
      </c>
      <c r="I245" s="14">
        <f>data!BF71</f>
        <v>629918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990</v>
      </c>
      <c r="D252" s="85">
        <f>data!BA76</f>
        <v>2800</v>
      </c>
      <c r="E252" s="85">
        <f>data!BB76</f>
        <v>0</v>
      </c>
      <c r="F252" s="85">
        <f>data!BC76</f>
        <v>0</v>
      </c>
      <c r="G252" s="85">
        <f>data!BD76</f>
        <v>726</v>
      </c>
      <c r="H252" s="85">
        <f>data!BE76</f>
        <v>6137</v>
      </c>
      <c r="I252" s="85">
        <f>data!BF76</f>
        <v>0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135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Douglas, Lincoln, and Okanogan Public Hospital District No. 6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9.36</v>
      </c>
      <c r="E266" s="26">
        <f>data!BI60</f>
        <v>0</v>
      </c>
      <c r="F266" s="26">
        <f>data!BJ60</f>
        <v>2.73</v>
      </c>
      <c r="G266" s="26">
        <f>data!BK60</f>
        <v>13.64</v>
      </c>
      <c r="H266" s="26">
        <f>data!BL60</f>
        <v>14.42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406920</v>
      </c>
      <c r="E267" s="14">
        <f>data!BI61</f>
        <v>0</v>
      </c>
      <c r="F267" s="14">
        <f>data!BJ61</f>
        <v>203008</v>
      </c>
      <c r="G267" s="14">
        <f>data!BK61</f>
        <v>628018</v>
      </c>
      <c r="H267" s="14">
        <f>data!BL61</f>
        <v>571273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112469</v>
      </c>
      <c r="E268" s="14">
        <f>data!BI62</f>
        <v>0</v>
      </c>
      <c r="F268" s="14">
        <f>data!BJ62</f>
        <v>56110</v>
      </c>
      <c r="G268" s="14">
        <f>data!BK62</f>
        <v>173579</v>
      </c>
      <c r="H268" s="14">
        <f>data!BL62</f>
        <v>157895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1076</v>
      </c>
      <c r="E269" s="14">
        <f>data!BI63</f>
        <v>0</v>
      </c>
      <c r="F269" s="14">
        <f>data!BJ63</f>
        <v>46548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89394</v>
      </c>
      <c r="E270" s="14">
        <f>data!BI64</f>
        <v>0</v>
      </c>
      <c r="F270" s="14">
        <f>data!BJ64</f>
        <v>2334</v>
      </c>
      <c r="G270" s="14">
        <f>data!BK64</f>
        <v>3211</v>
      </c>
      <c r="H270" s="14">
        <f>data!BL64</f>
        <v>7375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81465</v>
      </c>
      <c r="E271" s="14">
        <f>data!BI65</f>
        <v>0</v>
      </c>
      <c r="F271" s="14">
        <f>data!BJ65</f>
        <v>932</v>
      </c>
      <c r="G271" s="14">
        <f>data!BK65</f>
        <v>11425</v>
      </c>
      <c r="H271" s="14">
        <f>data!BL65</f>
        <v>5612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1824731</v>
      </c>
      <c r="E272" s="14">
        <f>data!BI66</f>
        <v>0</v>
      </c>
      <c r="F272" s="14">
        <f>data!BJ66</f>
        <v>95240</v>
      </c>
      <c r="G272" s="14">
        <f>data!BK66</f>
        <v>216543</v>
      </c>
      <c r="H272" s="14">
        <f>data!BL66</f>
        <v>27902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11476</v>
      </c>
      <c r="H273" s="14">
        <f>data!BL67</f>
        <v>108137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147762</v>
      </c>
      <c r="E274" s="14">
        <f>data!BI68</f>
        <v>0</v>
      </c>
      <c r="F274" s="14">
        <f>data!BJ68</f>
        <v>0</v>
      </c>
      <c r="G274" s="14">
        <f>data!BK68</f>
        <v>930</v>
      </c>
      <c r="H274" s="14">
        <f>data!BL68</f>
        <v>4071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9852</v>
      </c>
      <c r="E275" s="14">
        <f>data!BI69</f>
        <v>0</v>
      </c>
      <c r="F275" s="14">
        <f>data!BJ69</f>
        <v>75751</v>
      </c>
      <c r="G275" s="14">
        <f>data!BK69</f>
        <v>12645</v>
      </c>
      <c r="H275" s="14">
        <f>data!BL69</f>
        <v>8507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2673669</v>
      </c>
      <c r="E277" s="14">
        <f>data!BI71</f>
        <v>0</v>
      </c>
      <c r="F277" s="14">
        <f>data!BJ71</f>
        <v>479923</v>
      </c>
      <c r="G277" s="14">
        <f>data!BK71</f>
        <v>1057827</v>
      </c>
      <c r="H277" s="14">
        <f>data!BL71</f>
        <v>890772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949</v>
      </c>
      <c r="H284" s="85">
        <f>data!BL76</f>
        <v>8942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1058</v>
      </c>
      <c r="E286" s="85">
        <f>data!BI78</f>
        <v>0</v>
      </c>
      <c r="F286" s="213" t="str">
        <f>IF(data!BJ78&gt;0,data!BJ78,"")</f>
        <v>x</v>
      </c>
      <c r="G286" s="85">
        <f>data!BK78</f>
        <v>1543</v>
      </c>
      <c r="H286" s="85">
        <f>data!BL78</f>
        <v>1630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Douglas, Lincoln, and Okanogan Public Hospital District No. 6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9.23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3.35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979926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307887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270843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85097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79502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47087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3953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24900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1758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131801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6426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166196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4837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1376119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521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165282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33680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3241656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444159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13743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400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Douglas, Lincoln, and Okanogan Public Hospital District No. 6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9.52</v>
      </c>
      <c r="E330" s="26">
        <f>data!BW60</f>
        <v>0</v>
      </c>
      <c r="F330" s="26">
        <f>data!BX60</f>
        <v>2.67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398860</v>
      </c>
      <c r="E331" s="86">
        <f>data!BW61</f>
        <v>0</v>
      </c>
      <c r="F331" s="86">
        <f>data!BX61</f>
        <v>197350</v>
      </c>
      <c r="G331" s="86">
        <f>data!BY61</f>
        <v>0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110242</v>
      </c>
      <c r="E332" s="86">
        <f>data!BW62</f>
        <v>0</v>
      </c>
      <c r="F332" s="86">
        <f>data!BX62</f>
        <v>54546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2479</v>
      </c>
      <c r="E334" s="86">
        <f>data!BW64</f>
        <v>0</v>
      </c>
      <c r="F334" s="86">
        <f>data!BX64</f>
        <v>732</v>
      </c>
      <c r="G334" s="86">
        <f>data!BY64</f>
        <v>143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1653</v>
      </c>
      <c r="E335" s="86">
        <f>data!BW65</f>
        <v>0</v>
      </c>
      <c r="F335" s="86">
        <f>data!BX65</f>
        <v>1367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87241</v>
      </c>
      <c r="E336" s="86">
        <f>data!BW66</f>
        <v>0</v>
      </c>
      <c r="F336" s="86">
        <f>data!BX66</f>
        <v>0</v>
      </c>
      <c r="G336" s="86">
        <f>data!BY66</f>
        <v>4295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41854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2736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11613</v>
      </c>
      <c r="E339" s="86">
        <f>data!BW69</f>
        <v>0</v>
      </c>
      <c r="F339" s="86">
        <f>data!BX69</f>
        <v>132128</v>
      </c>
      <c r="G339" s="86">
        <f>data!BY69</f>
        <v>392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656678</v>
      </c>
      <c r="E341" s="14">
        <f>data!BW71</f>
        <v>0</v>
      </c>
      <c r="F341" s="14">
        <f>data!BX71</f>
        <v>386123</v>
      </c>
      <c r="G341" s="14">
        <f>data!BY71</f>
        <v>4830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3461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1076</v>
      </c>
      <c r="E350" s="85">
        <f>data!BW78</f>
        <v>0</v>
      </c>
      <c r="F350" s="85">
        <f>data!BX78</f>
        <v>301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Douglas, Lincoln, and Okanogan Public Hospital District No. 6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220.79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16555095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4575688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1475953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3189523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388506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4629757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1122972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1875688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2321977</v>
      </c>
      <c r="F371" s="219"/>
      <c r="G371" s="219"/>
      <c r="H371" s="219"/>
      <c r="I371" s="86">
        <f>data!CE69</f>
        <v>3230605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2225764</v>
      </c>
      <c r="F372" s="220"/>
      <c r="G372" s="220"/>
      <c r="H372" s="220"/>
      <c r="I372" s="14">
        <f>-data!CE70</f>
        <v>-2225764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96213</v>
      </c>
      <c r="F373" s="219"/>
      <c r="G373" s="219"/>
      <c r="H373" s="219"/>
      <c r="I373" s="14">
        <f>data!CE71</f>
        <v>34818023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-198251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16152391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38735452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54887843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92860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16126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20154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122658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45.760000000000005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2022-06-24T20:01:18Z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leteTemporaryFile">
    <vt:lpwstr>000000C93V20220608193554.xlsx</vt:lpwstr>
  </property>
  <property fmtid="{D5CDD505-2E9C-101B-9397-08002B2CF9AE}" pid="3" name="GFRDocument">
    <vt:lpwstr>1</vt:lpwstr>
  </property>
  <property fmtid="{D5CDD505-2E9C-101B-9397-08002B2CF9AE}" pid="4" name="WebDocument">
    <vt:lpwstr>True</vt:lpwstr>
  </property>
  <property fmtid="{D5CDD505-2E9C-101B-9397-08002B2CF9AE}" pid="5" name="MSIP_Label_1520fa42-cf58-4c22-8b93-58cf1d3bd1cb_Enabled">
    <vt:lpwstr>true</vt:lpwstr>
  </property>
  <property fmtid="{D5CDD505-2E9C-101B-9397-08002B2CF9AE}" pid="6" name="MSIP_Label_1520fa42-cf58-4c22-8b93-58cf1d3bd1cb_SetDate">
    <vt:lpwstr>2022-06-24T19:59:35Z</vt:lpwstr>
  </property>
  <property fmtid="{D5CDD505-2E9C-101B-9397-08002B2CF9AE}" pid="7" name="MSIP_Label_1520fa42-cf58-4c22-8b93-58cf1d3bd1cb_Method">
    <vt:lpwstr>Standard</vt:lpwstr>
  </property>
  <property fmtid="{D5CDD505-2E9C-101B-9397-08002B2CF9AE}" pid="8" name="MSIP_Label_1520fa42-cf58-4c22-8b93-58cf1d3bd1cb_Name">
    <vt:lpwstr>Public Information</vt:lpwstr>
  </property>
  <property fmtid="{D5CDD505-2E9C-101B-9397-08002B2CF9AE}" pid="9" name="MSIP_Label_1520fa42-cf58-4c22-8b93-58cf1d3bd1cb_SiteId">
    <vt:lpwstr>11d0e217-264e-400a-8ba0-57dcc127d72d</vt:lpwstr>
  </property>
  <property fmtid="{D5CDD505-2E9C-101B-9397-08002B2CF9AE}" pid="10" name="MSIP_Label_1520fa42-cf58-4c22-8b93-58cf1d3bd1cb_ActionId">
    <vt:lpwstr>06c59671-edff-40e7-aa22-6e33469d80de</vt:lpwstr>
  </property>
  <property fmtid="{D5CDD505-2E9C-101B-9397-08002B2CF9AE}" pid="11" name="MSIP_Label_1520fa42-cf58-4c22-8b93-58cf1d3bd1cb_ContentBits">
    <vt:lpwstr>0</vt:lpwstr>
  </property>
</Properties>
</file>