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D0BE8968-34F3-4FED-8A99-D4089681EFE0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AO59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D546" i="10"/>
  <c r="B546" i="10"/>
  <c r="E545" i="10"/>
  <c r="D545" i="10"/>
  <c r="B545" i="10"/>
  <c r="H545" i="10" s="1"/>
  <c r="E544" i="10"/>
  <c r="D544" i="10"/>
  <c r="B544" i="10"/>
  <c r="F544" i="10" s="1"/>
  <c r="B543" i="10"/>
  <c r="B542" i="10"/>
  <c r="B541" i="10"/>
  <c r="E540" i="10"/>
  <c r="D540" i="10"/>
  <c r="B540" i="10"/>
  <c r="H540" i="10" s="1"/>
  <c r="F539" i="10"/>
  <c r="E539" i="10"/>
  <c r="D539" i="10"/>
  <c r="B539" i="10"/>
  <c r="H539" i="10" s="1"/>
  <c r="E538" i="10"/>
  <c r="D538" i="10"/>
  <c r="B538" i="10"/>
  <c r="F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H535" i="10" s="1"/>
  <c r="D534" i="10"/>
  <c r="B534" i="10"/>
  <c r="E533" i="10"/>
  <c r="D533" i="10"/>
  <c r="B533" i="10"/>
  <c r="H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H519" i="10" s="1"/>
  <c r="E518" i="10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H515" i="10" s="1"/>
  <c r="E514" i="10"/>
  <c r="D514" i="10"/>
  <c r="B514" i="10"/>
  <c r="B513" i="10"/>
  <c r="F513" i="10" s="1"/>
  <c r="F512" i="10"/>
  <c r="B512" i="10"/>
  <c r="E511" i="10"/>
  <c r="D511" i="10"/>
  <c r="B511" i="10"/>
  <c r="E510" i="10"/>
  <c r="D510" i="10"/>
  <c r="B510" i="10"/>
  <c r="E509" i="10"/>
  <c r="D509" i="10"/>
  <c r="B509" i="10"/>
  <c r="F509" i="10" s="1"/>
  <c r="D508" i="10"/>
  <c r="B508" i="10"/>
  <c r="E507" i="10"/>
  <c r="D507" i="10"/>
  <c r="B507" i="10"/>
  <c r="H507" i="10" s="1"/>
  <c r="E506" i="10"/>
  <c r="D506" i="10"/>
  <c r="B506" i="10"/>
  <c r="H506" i="10" s="1"/>
  <c r="D505" i="10"/>
  <c r="B505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F501" i="10" s="1"/>
  <c r="H500" i="10"/>
  <c r="E500" i="10"/>
  <c r="D500" i="10"/>
  <c r="B500" i="10"/>
  <c r="F500" i="10" s="1"/>
  <c r="E499" i="10"/>
  <c r="D499" i="10"/>
  <c r="B499" i="10"/>
  <c r="H499" i="10" s="1"/>
  <c r="D498" i="10"/>
  <c r="B498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B418" i="10"/>
  <c r="B417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30" i="10" s="1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L59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E79" i="10"/>
  <c r="J612" i="10" s="1"/>
  <c r="CE78" i="10"/>
  <c r="I612" i="10" s="1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E69" i="10"/>
  <c r="C440" i="10" s="1"/>
  <c r="CE68" i="10"/>
  <c r="C434" i="10" s="1"/>
  <c r="CE66" i="10"/>
  <c r="C432" i="10" s="1"/>
  <c r="CE65" i="10"/>
  <c r="C431" i="10" s="1"/>
  <c r="CE64" i="10"/>
  <c r="C430" i="10" s="1"/>
  <c r="CE63" i="10"/>
  <c r="C429" i="10" s="1"/>
  <c r="CE61" i="10"/>
  <c r="C427" i="10" s="1"/>
  <c r="CE60" i="10"/>
  <c r="H612" i="10" s="1"/>
  <c r="BA59" i="10"/>
  <c r="E546" i="10" s="1"/>
  <c r="AO59" i="10"/>
  <c r="E534" i="10" s="1"/>
  <c r="O59" i="10"/>
  <c r="E508" i="10" s="1"/>
  <c r="E59" i="10"/>
  <c r="E498" i="10" s="1"/>
  <c r="B53" i="10"/>
  <c r="CE51" i="10"/>
  <c r="B49" i="10"/>
  <c r="BT48" i="10"/>
  <c r="BT62" i="10" s="1"/>
  <c r="BS48" i="10"/>
  <c r="BS62" i="10" s="1"/>
  <c r="BF48" i="10"/>
  <c r="BF62" i="10" s="1"/>
  <c r="BD48" i="10"/>
  <c r="BD62" i="10" s="1"/>
  <c r="BC48" i="10"/>
  <c r="BC62" i="10" s="1"/>
  <c r="AP48" i="10"/>
  <c r="AP62" i="10" s="1"/>
  <c r="AN48" i="10"/>
  <c r="AN62" i="10" s="1"/>
  <c r="AM48" i="10"/>
  <c r="AM62" i="10" s="1"/>
  <c r="X48" i="10"/>
  <c r="X62" i="10" s="1"/>
  <c r="W48" i="10"/>
  <c r="W62" i="10" s="1"/>
  <c r="J48" i="10"/>
  <c r="J62" i="10" s="1"/>
  <c r="H48" i="10"/>
  <c r="H62" i="10" s="1"/>
  <c r="G48" i="10"/>
  <c r="G62" i="10" s="1"/>
  <c r="CE47" i="10"/>
  <c r="F516" i="10" l="1"/>
  <c r="B440" i="10"/>
  <c r="H513" i="10"/>
  <c r="F535" i="10"/>
  <c r="D368" i="10"/>
  <c r="D373" i="10" s="1"/>
  <c r="D391" i="10" s="1"/>
  <c r="D393" i="10" s="1"/>
  <c r="D396" i="10" s="1"/>
  <c r="E217" i="10"/>
  <c r="C478" i="10" s="1"/>
  <c r="D415" i="10"/>
  <c r="I48" i="10"/>
  <c r="I62" i="10" s="1"/>
  <c r="Y48" i="10"/>
  <c r="Y62" i="10" s="1"/>
  <c r="AO48" i="10"/>
  <c r="AO62" i="10" s="1"/>
  <c r="BE48" i="10"/>
  <c r="BE62" i="10" s="1"/>
  <c r="BU48" i="10"/>
  <c r="BU62" i="10" s="1"/>
  <c r="CF77" i="10"/>
  <c r="H520" i="10"/>
  <c r="F526" i="10"/>
  <c r="H530" i="10"/>
  <c r="H504" i="10"/>
  <c r="L48" i="10"/>
  <c r="L62" i="10" s="1"/>
  <c r="AB48" i="10"/>
  <c r="AB62" i="10" s="1"/>
  <c r="AR48" i="10"/>
  <c r="AR62" i="10" s="1"/>
  <c r="BH48" i="10"/>
  <c r="BH62" i="10" s="1"/>
  <c r="BX48" i="10"/>
  <c r="BX62" i="10" s="1"/>
  <c r="F522" i="10"/>
  <c r="BW48" i="10"/>
  <c r="BW62" i="10" s="1"/>
  <c r="H531" i="10"/>
  <c r="AA48" i="10"/>
  <c r="AA62" i="10" s="1"/>
  <c r="H496" i="10"/>
  <c r="Z48" i="10"/>
  <c r="Z62" i="10" s="1"/>
  <c r="BV48" i="10"/>
  <c r="BV62" i="10" s="1"/>
  <c r="K48" i="10"/>
  <c r="K62" i="10" s="1"/>
  <c r="O48" i="10"/>
  <c r="O62" i="10" s="1"/>
  <c r="AE48" i="10"/>
  <c r="AE62" i="10" s="1"/>
  <c r="AU48" i="10"/>
  <c r="AU62" i="10" s="1"/>
  <c r="BK48" i="10"/>
  <c r="BK62" i="10" s="1"/>
  <c r="CA48" i="10"/>
  <c r="CA62" i="10" s="1"/>
  <c r="H527" i="10"/>
  <c r="AS48" i="10"/>
  <c r="AS62" i="10" s="1"/>
  <c r="P48" i="10"/>
  <c r="P62" i="10" s="1"/>
  <c r="AF48" i="10"/>
  <c r="AF62" i="10" s="1"/>
  <c r="AV48" i="10"/>
  <c r="AV62" i="10" s="1"/>
  <c r="BL48" i="10"/>
  <c r="BL62" i="10" s="1"/>
  <c r="CB48" i="10"/>
  <c r="CB62" i="10" s="1"/>
  <c r="D277" i="10"/>
  <c r="H501" i="10"/>
  <c r="F537" i="10"/>
  <c r="CE75" i="10"/>
  <c r="K612" i="10" s="1"/>
  <c r="M48" i="10"/>
  <c r="M62" i="10" s="1"/>
  <c r="D292" i="10"/>
  <c r="D341" i="10" s="1"/>
  <c r="C481" i="10" s="1"/>
  <c r="AD48" i="10"/>
  <c r="AD62" i="10" s="1"/>
  <c r="AW48" i="10"/>
  <c r="AW62" i="10" s="1"/>
  <c r="D463" i="10"/>
  <c r="R48" i="10"/>
  <c r="R62" i="10" s="1"/>
  <c r="AH48" i="10"/>
  <c r="AH62" i="10" s="1"/>
  <c r="AX48" i="10"/>
  <c r="AX62" i="10" s="1"/>
  <c r="BN48" i="10"/>
  <c r="BN62" i="10" s="1"/>
  <c r="D464" i="10"/>
  <c r="D465" i="10" s="1"/>
  <c r="H497" i="10"/>
  <c r="H523" i="10"/>
  <c r="AQ48" i="10"/>
  <c r="AQ62" i="10" s="1"/>
  <c r="BY48" i="10"/>
  <c r="BY62" i="10" s="1"/>
  <c r="BZ48" i="10"/>
  <c r="BZ62" i="10" s="1"/>
  <c r="AG48" i="10"/>
  <c r="AG62" i="10" s="1"/>
  <c r="CC48" i="10"/>
  <c r="CC62" i="10" s="1"/>
  <c r="S48" i="10"/>
  <c r="S62" i="10" s="1"/>
  <c r="AI48" i="10"/>
  <c r="AI62" i="10" s="1"/>
  <c r="AY48" i="10"/>
  <c r="AY62" i="10" s="1"/>
  <c r="BO48" i="10"/>
  <c r="BO62" i="10" s="1"/>
  <c r="AC48" i="10"/>
  <c r="AC62" i="10" s="1"/>
  <c r="N48" i="10"/>
  <c r="N62" i="10" s="1"/>
  <c r="C48" i="10"/>
  <c r="T48" i="10"/>
  <c r="T62" i="10" s="1"/>
  <c r="AJ48" i="10"/>
  <c r="AJ62" i="10" s="1"/>
  <c r="AZ48" i="10"/>
  <c r="AZ62" i="10" s="1"/>
  <c r="BP48" i="10"/>
  <c r="BP62" i="10" s="1"/>
  <c r="D339" i="10"/>
  <c r="C482" i="10" s="1"/>
  <c r="F507" i="10"/>
  <c r="BI48" i="10"/>
  <c r="BI62" i="10" s="1"/>
  <c r="AT48" i="10"/>
  <c r="AT62" i="10" s="1"/>
  <c r="Q48" i="10"/>
  <c r="Q62" i="10" s="1"/>
  <c r="BM48" i="10"/>
  <c r="BM62" i="10" s="1"/>
  <c r="D48" i="10"/>
  <c r="D62" i="10" s="1"/>
  <c r="E48" i="10"/>
  <c r="E62" i="10" s="1"/>
  <c r="U48" i="10"/>
  <c r="U62" i="10" s="1"/>
  <c r="AK48" i="10"/>
  <c r="AK62" i="10" s="1"/>
  <c r="BA48" i="10"/>
  <c r="BA62" i="10" s="1"/>
  <c r="BQ48" i="10"/>
  <c r="BQ62" i="10" s="1"/>
  <c r="F508" i="10"/>
  <c r="F612" i="10"/>
  <c r="BG48" i="10"/>
  <c r="BG62" i="10" s="1"/>
  <c r="BJ48" i="10"/>
  <c r="BJ62" i="10" s="1"/>
  <c r="F48" i="10"/>
  <c r="F62" i="10" s="1"/>
  <c r="V48" i="10"/>
  <c r="V62" i="10" s="1"/>
  <c r="AL48" i="10"/>
  <c r="AL62" i="10" s="1"/>
  <c r="BB48" i="10"/>
  <c r="BB62" i="10" s="1"/>
  <c r="BR48" i="10"/>
  <c r="BR62" i="10" s="1"/>
  <c r="F529" i="10"/>
  <c r="E505" i="10"/>
  <c r="D418" i="10"/>
  <c r="D242" i="10"/>
  <c r="B448" i="10" s="1"/>
  <c r="C418" i="10"/>
  <c r="F499" i="10"/>
  <c r="F505" i="10"/>
  <c r="F511" i="10"/>
  <c r="F515" i="10"/>
  <c r="F519" i="10"/>
  <c r="F525" i="10"/>
  <c r="F533" i="10"/>
  <c r="D438" i="10"/>
  <c r="F498" i="10"/>
  <c r="F502" i="10"/>
  <c r="F506" i="10"/>
  <c r="F510" i="10"/>
  <c r="F514" i="10"/>
  <c r="F518" i="10"/>
  <c r="F524" i="10"/>
  <c r="F528" i="10"/>
  <c r="F532" i="10"/>
  <c r="CF76" i="10"/>
  <c r="E204" i="10"/>
  <c r="C476" i="10" s="1"/>
  <c r="C458" i="10"/>
  <c r="F546" i="10"/>
  <c r="CF79" i="10"/>
  <c r="F534" i="10"/>
  <c r="F536" i="10"/>
  <c r="H538" i="10"/>
  <c r="F540" i="10"/>
  <c r="F545" i="10"/>
  <c r="F550" i="10"/>
  <c r="B575" i="1"/>
  <c r="F493" i="1"/>
  <c r="D493" i="1"/>
  <c r="B493" i="1"/>
  <c r="C465" i="10" l="1"/>
  <c r="CE48" i="10"/>
  <c r="C62" i="10"/>
  <c r="CE62" i="10" s="1"/>
  <c r="C428" i="10" s="1"/>
  <c r="BZ52" i="10"/>
  <c r="BZ67" i="10" s="1"/>
  <c r="BZ71" i="10" s="1"/>
  <c r="BV52" i="10"/>
  <c r="BV67" i="10" s="1"/>
  <c r="BV71" i="10" s="1"/>
  <c r="BR52" i="10"/>
  <c r="BR67" i="10" s="1"/>
  <c r="BR71" i="10" s="1"/>
  <c r="M800" i="10" s="1"/>
  <c r="BN52" i="10"/>
  <c r="BN67" i="10" s="1"/>
  <c r="BN71" i="10" s="1"/>
  <c r="BJ52" i="10"/>
  <c r="BJ67" i="10" s="1"/>
  <c r="BJ71" i="10" s="1"/>
  <c r="BF52" i="10"/>
  <c r="BF67" i="10" s="1"/>
  <c r="BF71" i="10" s="1"/>
  <c r="BB52" i="10"/>
  <c r="BB67" i="10" s="1"/>
  <c r="BB71" i="10" s="1"/>
  <c r="AX52" i="10"/>
  <c r="AX67" i="10" s="1"/>
  <c r="AX71" i="10" s="1"/>
  <c r="AT52" i="10"/>
  <c r="AT67" i="10" s="1"/>
  <c r="AT71" i="10" s="1"/>
  <c r="AP52" i="10"/>
  <c r="AP67" i="10" s="1"/>
  <c r="AP71" i="10" s="1"/>
  <c r="AL52" i="10"/>
  <c r="AL67" i="10" s="1"/>
  <c r="AL71" i="10" s="1"/>
  <c r="M768" i="10" s="1"/>
  <c r="AH52" i="10"/>
  <c r="AH67" i="10" s="1"/>
  <c r="AH71" i="10" s="1"/>
  <c r="AD52" i="10"/>
  <c r="AD67" i="10" s="1"/>
  <c r="AD71" i="10" s="1"/>
  <c r="M760" i="10" s="1"/>
  <c r="Z52" i="10"/>
  <c r="Z67" i="10" s="1"/>
  <c r="Z71" i="10" s="1"/>
  <c r="M756" i="10" s="1"/>
  <c r="V52" i="10"/>
  <c r="V67" i="10" s="1"/>
  <c r="V71" i="10" s="1"/>
  <c r="R52" i="10"/>
  <c r="R67" i="10" s="1"/>
  <c r="R71" i="10" s="1"/>
  <c r="N52" i="10"/>
  <c r="N67" i="10" s="1"/>
  <c r="N71" i="10" s="1"/>
  <c r="J52" i="10"/>
  <c r="J67" i="10" s="1"/>
  <c r="J71" i="10" s="1"/>
  <c r="F52" i="10"/>
  <c r="F67" i="10" s="1"/>
  <c r="F71" i="10" s="1"/>
  <c r="M736" i="10" s="1"/>
  <c r="CC52" i="10"/>
  <c r="CC67" i="10" s="1"/>
  <c r="CC71" i="10" s="1"/>
  <c r="BY52" i="10"/>
  <c r="BY67" i="10" s="1"/>
  <c r="BY71" i="10" s="1"/>
  <c r="M807" i="10" s="1"/>
  <c r="BU52" i="10"/>
  <c r="BU67" i="10" s="1"/>
  <c r="BU71" i="10" s="1"/>
  <c r="BQ52" i="10"/>
  <c r="BQ67" i="10" s="1"/>
  <c r="BQ71" i="10" s="1"/>
  <c r="BM52" i="10"/>
  <c r="BM67" i="10" s="1"/>
  <c r="BM71" i="10" s="1"/>
  <c r="BI52" i="10"/>
  <c r="BI67" i="10" s="1"/>
  <c r="BI71" i="10" s="1"/>
  <c r="BE52" i="10"/>
  <c r="BE67" i="10" s="1"/>
  <c r="BE71" i="10" s="1"/>
  <c r="BA52" i="10"/>
  <c r="BA67" i="10" s="1"/>
  <c r="BA71" i="10" s="1"/>
  <c r="M783" i="10" s="1"/>
  <c r="AW52" i="10"/>
  <c r="AW67" i="10" s="1"/>
  <c r="AW71" i="10" s="1"/>
  <c r="AS52" i="10"/>
  <c r="AS67" i="10" s="1"/>
  <c r="AS71" i="10" s="1"/>
  <c r="M775" i="10" s="1"/>
  <c r="AO52" i="10"/>
  <c r="AO67" i="10" s="1"/>
  <c r="AO71" i="10" s="1"/>
  <c r="M771" i="10" s="1"/>
  <c r="AK52" i="10"/>
  <c r="AK67" i="10" s="1"/>
  <c r="AK71" i="10" s="1"/>
  <c r="AG52" i="10"/>
  <c r="AG67" i="10" s="1"/>
  <c r="AG71" i="10" s="1"/>
  <c r="AC52" i="10"/>
  <c r="AC67" i="10" s="1"/>
  <c r="AC71" i="10" s="1"/>
  <c r="Y52" i="10"/>
  <c r="Y67" i="10" s="1"/>
  <c r="Y71" i="10" s="1"/>
  <c r="U52" i="10"/>
  <c r="U67" i="10" s="1"/>
  <c r="U71" i="10" s="1"/>
  <c r="M751" i="10" s="1"/>
  <c r="Q52" i="10"/>
  <c r="Q67" i="10" s="1"/>
  <c r="Q71" i="10" s="1"/>
  <c r="M52" i="10"/>
  <c r="M67" i="10" s="1"/>
  <c r="M71" i="10" s="1"/>
  <c r="I52" i="10"/>
  <c r="I67" i="10" s="1"/>
  <c r="I71" i="10" s="1"/>
  <c r="E52" i="10"/>
  <c r="E67" i="10" s="1"/>
  <c r="E71" i="10" s="1"/>
  <c r="CB52" i="10"/>
  <c r="CB67" i="10" s="1"/>
  <c r="CB71" i="10" s="1"/>
  <c r="BX52" i="10"/>
  <c r="BX67" i="10" s="1"/>
  <c r="BX71" i="10" s="1"/>
  <c r="M806" i="10" s="1"/>
  <c r="BT52" i="10"/>
  <c r="BT67" i="10" s="1"/>
  <c r="BT71" i="10" s="1"/>
  <c r="BP52" i="10"/>
  <c r="BP67" i="10" s="1"/>
  <c r="BP71" i="10" s="1"/>
  <c r="M798" i="10" s="1"/>
  <c r="BL52" i="10"/>
  <c r="BL67" i="10" s="1"/>
  <c r="BL71" i="10" s="1"/>
  <c r="BH52" i="10"/>
  <c r="BH67" i="10" s="1"/>
  <c r="BH71" i="10" s="1"/>
  <c r="M790" i="10" s="1"/>
  <c r="BD52" i="10"/>
  <c r="BD67" i="10" s="1"/>
  <c r="BD71" i="10" s="1"/>
  <c r="M786" i="10" s="1"/>
  <c r="AZ52" i="10"/>
  <c r="AZ67" i="10" s="1"/>
  <c r="AZ71" i="10" s="1"/>
  <c r="AV52" i="10"/>
  <c r="AV67" i="10" s="1"/>
  <c r="AV71" i="10" s="1"/>
  <c r="AR52" i="10"/>
  <c r="AR67" i="10" s="1"/>
  <c r="AR71" i="10" s="1"/>
  <c r="AN52" i="10"/>
  <c r="AN67" i="10" s="1"/>
  <c r="AN71" i="10" s="1"/>
  <c r="AJ52" i="10"/>
  <c r="AJ67" i="10" s="1"/>
  <c r="AJ71" i="10" s="1"/>
  <c r="M766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T71" i="10" s="1"/>
  <c r="P52" i="10"/>
  <c r="P67" i="10" s="1"/>
  <c r="P71" i="10" s="1"/>
  <c r="L52" i="10"/>
  <c r="L67" i="10" s="1"/>
  <c r="L71" i="10" s="1"/>
  <c r="H52" i="10"/>
  <c r="H67" i="10" s="1"/>
  <c r="H71" i="10" s="1"/>
  <c r="D52" i="10"/>
  <c r="D67" i="10" s="1"/>
  <c r="D71" i="10" s="1"/>
  <c r="M734" i="10" s="1"/>
  <c r="BW52" i="10"/>
  <c r="BW67" i="10" s="1"/>
  <c r="BW71" i="10" s="1"/>
  <c r="BG52" i="10"/>
  <c r="BG67" i="10" s="1"/>
  <c r="BG71" i="10" s="1"/>
  <c r="M789" i="10" s="1"/>
  <c r="AQ52" i="10"/>
  <c r="AQ67" i="10" s="1"/>
  <c r="AQ71" i="10" s="1"/>
  <c r="M773" i="10" s="1"/>
  <c r="AA52" i="10"/>
  <c r="AA67" i="10" s="1"/>
  <c r="AA71" i="10" s="1"/>
  <c r="K52" i="10"/>
  <c r="K67" i="10" s="1"/>
  <c r="K71" i="10" s="1"/>
  <c r="AY52" i="10"/>
  <c r="AY67" i="10" s="1"/>
  <c r="AY71" i="10" s="1"/>
  <c r="AI52" i="10"/>
  <c r="AI67" i="10" s="1"/>
  <c r="AI71" i="10" s="1"/>
  <c r="BK52" i="10"/>
  <c r="BK67" i="10" s="1"/>
  <c r="BK71" i="10" s="1"/>
  <c r="AE52" i="10"/>
  <c r="AE67" i="10" s="1"/>
  <c r="AE71" i="10" s="1"/>
  <c r="BS52" i="10"/>
  <c r="BS67" i="10" s="1"/>
  <c r="BS71" i="10" s="1"/>
  <c r="BC52" i="10"/>
  <c r="BC67" i="10" s="1"/>
  <c r="BC71" i="10" s="1"/>
  <c r="AM52" i="10"/>
  <c r="AM67" i="10" s="1"/>
  <c r="AM71" i="10" s="1"/>
  <c r="W52" i="10"/>
  <c r="W67" i="10" s="1"/>
  <c r="W71" i="10" s="1"/>
  <c r="G52" i="10"/>
  <c r="G67" i="10" s="1"/>
  <c r="G71" i="10" s="1"/>
  <c r="S52" i="10"/>
  <c r="S67" i="10" s="1"/>
  <c r="S71" i="10" s="1"/>
  <c r="CA52" i="10"/>
  <c r="CA67" i="10" s="1"/>
  <c r="CA71" i="10" s="1"/>
  <c r="M809" i="10" s="1"/>
  <c r="AU52" i="10"/>
  <c r="AU67" i="10" s="1"/>
  <c r="AU71" i="10" s="1"/>
  <c r="O52" i="10"/>
  <c r="O67" i="10" s="1"/>
  <c r="O71" i="10" s="1"/>
  <c r="M745" i="10" s="1"/>
  <c r="BO52" i="10"/>
  <c r="BO67" i="10" s="1"/>
  <c r="BO71" i="10" s="1"/>
  <c r="M797" i="10" s="1"/>
  <c r="C5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I48" i="1" s="1"/>
  <c r="BI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G186" i="9" s="1"/>
  <c r="AJ75" i="1"/>
  <c r="AL75" i="1"/>
  <c r="N769" i="1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F28" i="4" s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61" i="1"/>
  <c r="N762" i="1"/>
  <c r="N768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L48" i="1"/>
  <c r="L62" i="1" s="1"/>
  <c r="E743" i="1" s="1"/>
  <c r="D48" i="1"/>
  <c r="D62" i="1" s="1"/>
  <c r="N766" i="1"/>
  <c r="N760" i="1"/>
  <c r="N743" i="1"/>
  <c r="N758" i="1"/>
  <c r="N753" i="1"/>
  <c r="N747" i="1"/>
  <c r="C16" i="8"/>
  <c r="G122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CD722" i="1"/>
  <c r="CD71" i="1"/>
  <c r="BQ48" i="1"/>
  <c r="BQ62" i="1" s="1"/>
  <c r="F300" i="9" s="1"/>
  <c r="BA48" i="1"/>
  <c r="BA62" i="1" s="1"/>
  <c r="E48" i="1"/>
  <c r="E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BG48" i="1"/>
  <c r="BG62" i="1" s="1"/>
  <c r="C268" i="9" s="1"/>
  <c r="AY48" i="1"/>
  <c r="AY62" i="1" s="1"/>
  <c r="E782" i="1" s="1"/>
  <c r="K48" i="1"/>
  <c r="K62" i="1" s="1"/>
  <c r="N757" i="1"/>
  <c r="K816" i="1"/>
  <c r="C615" i="1"/>
  <c r="C48" i="1"/>
  <c r="C62" i="1" s="1"/>
  <c r="E734" i="1" s="1"/>
  <c r="V815" i="1"/>
  <c r="E372" i="9"/>
  <c r="CA48" i="1"/>
  <c r="CA62" i="1" s="1"/>
  <c r="BV48" i="1"/>
  <c r="BV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AX48" i="1"/>
  <c r="AX62" i="1" s="1"/>
  <c r="AV48" i="1"/>
  <c r="AV62" i="1" s="1"/>
  <c r="AP48" i="1"/>
  <c r="AP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F48" i="1"/>
  <c r="F62" i="1" s="1"/>
  <c r="N765" i="1" l="1"/>
  <c r="E44" i="9"/>
  <c r="C218" i="9"/>
  <c r="N752" i="1"/>
  <c r="N740" i="1"/>
  <c r="C186" i="9"/>
  <c r="K814" i="10"/>
  <c r="M816" i="1"/>
  <c r="I372" i="9"/>
  <c r="B440" i="1"/>
  <c r="F814" i="10"/>
  <c r="N773" i="1"/>
  <c r="N777" i="1"/>
  <c r="N751" i="1"/>
  <c r="H58" i="9"/>
  <c r="D186" i="9"/>
  <c r="F8" i="6"/>
  <c r="C417" i="1"/>
  <c r="D330" i="1"/>
  <c r="C86" i="8" s="1"/>
  <c r="C473" i="1"/>
  <c r="D13" i="7"/>
  <c r="D368" i="1"/>
  <c r="C120" i="8" s="1"/>
  <c r="B465" i="1"/>
  <c r="N817" i="1"/>
  <c r="F10" i="4"/>
  <c r="N755" i="1"/>
  <c r="I377" i="9"/>
  <c r="N748" i="1"/>
  <c r="N736" i="1"/>
  <c r="I366" i="9"/>
  <c r="G816" i="1"/>
  <c r="C430" i="1"/>
  <c r="F815" i="1"/>
  <c r="C141" i="8"/>
  <c r="E800" i="1"/>
  <c r="E268" i="9"/>
  <c r="AL48" i="1"/>
  <c r="AL62" i="1" s="1"/>
  <c r="C172" i="9" s="1"/>
  <c r="BR48" i="1"/>
  <c r="BR62" i="1" s="1"/>
  <c r="G300" i="9" s="1"/>
  <c r="BM48" i="1"/>
  <c r="BM62" i="1" s="1"/>
  <c r="I268" i="9" s="1"/>
  <c r="AN48" i="1"/>
  <c r="AN62" i="1" s="1"/>
  <c r="E172" i="9" s="1"/>
  <c r="BT48" i="1"/>
  <c r="BT62" i="1" s="1"/>
  <c r="BU48" i="1"/>
  <c r="BU62" i="1" s="1"/>
  <c r="AR48" i="1"/>
  <c r="AR62" i="1" s="1"/>
  <c r="I172" i="9" s="1"/>
  <c r="BX48" i="1"/>
  <c r="BX62" i="1" s="1"/>
  <c r="E807" i="1" s="1"/>
  <c r="AA48" i="1"/>
  <c r="AA62" i="1" s="1"/>
  <c r="F108" i="9" s="1"/>
  <c r="U48" i="1"/>
  <c r="U62" i="1" s="1"/>
  <c r="G76" i="9" s="1"/>
  <c r="AT48" i="1"/>
  <c r="AT62" i="1" s="1"/>
  <c r="D204" i="9" s="1"/>
  <c r="BY48" i="1"/>
  <c r="BY62" i="1" s="1"/>
  <c r="G332" i="9" s="1"/>
  <c r="AI48" i="1"/>
  <c r="AI62" i="1" s="1"/>
  <c r="E766" i="1" s="1"/>
  <c r="AK48" i="1"/>
  <c r="AK62" i="1" s="1"/>
  <c r="I140" i="9" s="1"/>
  <c r="J48" i="1"/>
  <c r="J62" i="1" s="1"/>
  <c r="E741" i="1" s="1"/>
  <c r="AZ48" i="1"/>
  <c r="AZ62" i="1" s="1"/>
  <c r="E783" i="1" s="1"/>
  <c r="BO48" i="1"/>
  <c r="BO62" i="1" s="1"/>
  <c r="D300" i="9" s="1"/>
  <c r="X48" i="1"/>
  <c r="X62" i="1" s="1"/>
  <c r="N48" i="1"/>
  <c r="N62" i="1" s="1"/>
  <c r="E745" i="1" s="1"/>
  <c r="BB48" i="1"/>
  <c r="BB62" i="1" s="1"/>
  <c r="E236" i="9" s="1"/>
  <c r="BW48" i="1"/>
  <c r="BW62" i="1" s="1"/>
  <c r="AB48" i="1"/>
  <c r="AB62" i="1" s="1"/>
  <c r="G108" i="9" s="1"/>
  <c r="R48" i="1"/>
  <c r="R62" i="1" s="1"/>
  <c r="D76" i="9" s="1"/>
  <c r="BD48" i="1"/>
  <c r="BD62" i="1" s="1"/>
  <c r="G236" i="9" s="1"/>
  <c r="CC48" i="1"/>
  <c r="CC62" i="1" s="1"/>
  <c r="E812" i="1" s="1"/>
  <c r="V48" i="1"/>
  <c r="V62" i="1" s="1"/>
  <c r="E753" i="1" s="1"/>
  <c r="BF48" i="1"/>
  <c r="BF62" i="1" s="1"/>
  <c r="E789" i="1" s="1"/>
  <c r="I48" i="1"/>
  <c r="I62" i="1" s="1"/>
  <c r="E740" i="1" s="1"/>
  <c r="E792" i="1"/>
  <c r="D815" i="1"/>
  <c r="C12" i="9"/>
  <c r="H300" i="9"/>
  <c r="E300" i="9"/>
  <c r="E757" i="1"/>
  <c r="E108" i="9"/>
  <c r="E791" i="1"/>
  <c r="D268" i="9"/>
  <c r="E788" i="1"/>
  <c r="C204" i="9"/>
  <c r="E776" i="1"/>
  <c r="E737" i="1"/>
  <c r="E790" i="1"/>
  <c r="P816" i="1"/>
  <c r="G612" i="1"/>
  <c r="Q816" i="1"/>
  <c r="CF77" i="1"/>
  <c r="B10" i="4"/>
  <c r="C712" i="10"/>
  <c r="C540" i="10"/>
  <c r="G540" i="10" s="1"/>
  <c r="B540" i="1"/>
  <c r="C688" i="10"/>
  <c r="C516" i="10"/>
  <c r="B516" i="1"/>
  <c r="C696" i="10"/>
  <c r="C524" i="10"/>
  <c r="B524" i="1"/>
  <c r="C676" i="10"/>
  <c r="C504" i="10"/>
  <c r="G504" i="10" s="1"/>
  <c r="B504" i="1"/>
  <c r="C568" i="10"/>
  <c r="C643" i="10"/>
  <c r="B568" i="1"/>
  <c r="C681" i="10"/>
  <c r="C509" i="10"/>
  <c r="B509" i="1"/>
  <c r="C697" i="10"/>
  <c r="C525" i="10"/>
  <c r="G525" i="10" s="1"/>
  <c r="B525" i="1"/>
  <c r="C713" i="10"/>
  <c r="C541" i="10"/>
  <c r="B541" i="1"/>
  <c r="C637" i="10"/>
  <c r="C557" i="10"/>
  <c r="B557" i="1"/>
  <c r="C622" i="10"/>
  <c r="C573" i="10"/>
  <c r="B573" i="1"/>
  <c r="C682" i="10"/>
  <c r="C510" i="10"/>
  <c r="B510" i="1"/>
  <c r="C698" i="10"/>
  <c r="C526" i="10"/>
  <c r="B526" i="1"/>
  <c r="C631" i="10"/>
  <c r="C542" i="10"/>
  <c r="B542" i="1"/>
  <c r="C638" i="10"/>
  <c r="C558" i="10"/>
  <c r="B558" i="1"/>
  <c r="C574" i="10"/>
  <c r="C620" i="10"/>
  <c r="B574" i="1"/>
  <c r="C683" i="10"/>
  <c r="C511" i="10"/>
  <c r="B511" i="1"/>
  <c r="C699" i="10"/>
  <c r="C527" i="10"/>
  <c r="G527" i="10" s="1"/>
  <c r="B527" i="1"/>
  <c r="C616" i="10"/>
  <c r="C543" i="10"/>
  <c r="B543" i="1"/>
  <c r="C559" i="10"/>
  <c r="C619" i="10"/>
  <c r="B559" i="1"/>
  <c r="T814" i="10"/>
  <c r="H814" i="10"/>
  <c r="R814" i="10"/>
  <c r="P814" i="10"/>
  <c r="M747" i="10"/>
  <c r="M753" i="10"/>
  <c r="M762" i="10"/>
  <c r="M794" i="10"/>
  <c r="M810" i="10"/>
  <c r="CE52" i="10"/>
  <c r="C67" i="10"/>
  <c r="C647" i="10"/>
  <c r="C572" i="10"/>
  <c r="B572" i="1"/>
  <c r="C704" i="10"/>
  <c r="C532" i="10"/>
  <c r="G532" i="10" s="1"/>
  <c r="B532" i="1"/>
  <c r="C635" i="10"/>
  <c r="C556" i="10"/>
  <c r="B556" i="1"/>
  <c r="C692" i="10"/>
  <c r="C520" i="10"/>
  <c r="G520" i="10" s="1"/>
  <c r="B520" i="1"/>
  <c r="C669" i="10"/>
  <c r="C497" i="10"/>
  <c r="G497" i="10" s="1"/>
  <c r="B497" i="1"/>
  <c r="C685" i="10"/>
  <c r="C513" i="10"/>
  <c r="G513" i="10" s="1"/>
  <c r="B513" i="1"/>
  <c r="C701" i="10"/>
  <c r="C529" i="10"/>
  <c r="B529" i="1"/>
  <c r="C628" i="10"/>
  <c r="C545" i="10"/>
  <c r="G545" i="10" s="1"/>
  <c r="B545" i="1"/>
  <c r="C561" i="10"/>
  <c r="C621" i="10"/>
  <c r="B561" i="1"/>
  <c r="C670" i="10"/>
  <c r="C498" i="10"/>
  <c r="B498" i="1"/>
  <c r="C686" i="10"/>
  <c r="C514" i="10"/>
  <c r="B514" i="1"/>
  <c r="C702" i="10"/>
  <c r="C530" i="10"/>
  <c r="G530" i="10" s="1"/>
  <c r="B530" i="1"/>
  <c r="C630" i="10"/>
  <c r="C546" i="10"/>
  <c r="B546" i="1"/>
  <c r="C562" i="10"/>
  <c r="C623" i="10"/>
  <c r="B562" i="1"/>
  <c r="C671" i="10"/>
  <c r="C499" i="10"/>
  <c r="G499" i="10" s="1"/>
  <c r="B499" i="1"/>
  <c r="C687" i="10"/>
  <c r="C515" i="10"/>
  <c r="G515" i="10" s="1"/>
  <c r="B515" i="1"/>
  <c r="C703" i="10"/>
  <c r="C531" i="10"/>
  <c r="G531" i="10" s="1"/>
  <c r="B531" i="1"/>
  <c r="C632" i="10"/>
  <c r="C547" i="10"/>
  <c r="B547" i="1"/>
  <c r="C563" i="10"/>
  <c r="C626" i="10"/>
  <c r="B563" i="1"/>
  <c r="M748" i="10"/>
  <c r="M763" i="10"/>
  <c r="M805" i="10"/>
  <c r="C560" i="10"/>
  <c r="C627" i="10"/>
  <c r="B560" i="1"/>
  <c r="C684" i="10"/>
  <c r="C512" i="10"/>
  <c r="B512" i="1"/>
  <c r="C633" i="10"/>
  <c r="C548" i="10"/>
  <c r="B548" i="1"/>
  <c r="C700" i="10"/>
  <c r="C528" i="10"/>
  <c r="G528" i="10" s="1"/>
  <c r="B528" i="1"/>
  <c r="C708" i="10"/>
  <c r="C536" i="10"/>
  <c r="G536" i="10" s="1"/>
  <c r="B536" i="1"/>
  <c r="C673" i="10"/>
  <c r="C501" i="10"/>
  <c r="G501" i="10" s="1"/>
  <c r="B501" i="1"/>
  <c r="C689" i="10"/>
  <c r="C517" i="10"/>
  <c r="B517" i="1"/>
  <c r="C705" i="10"/>
  <c r="C533" i="10"/>
  <c r="G533" i="10" s="1"/>
  <c r="B533" i="1"/>
  <c r="C624" i="10"/>
  <c r="C549" i="10"/>
  <c r="B549" i="1"/>
  <c r="C640" i="10"/>
  <c r="C565" i="10"/>
  <c r="B565" i="1"/>
  <c r="C674" i="10"/>
  <c r="C502" i="10"/>
  <c r="G502" i="10" s="1"/>
  <c r="B502" i="1"/>
  <c r="C690" i="10"/>
  <c r="C518" i="10"/>
  <c r="B518" i="1"/>
  <c r="C706" i="10"/>
  <c r="C534" i="10"/>
  <c r="B534" i="1"/>
  <c r="C614" i="10"/>
  <c r="C550" i="10"/>
  <c r="B550" i="1"/>
  <c r="C641" i="10"/>
  <c r="C566" i="10"/>
  <c r="B566" i="1"/>
  <c r="C675" i="10"/>
  <c r="C503" i="10"/>
  <c r="B503" i="1"/>
  <c r="C691" i="10"/>
  <c r="C519" i="10"/>
  <c r="G519" i="10" s="1"/>
  <c r="B519" i="1"/>
  <c r="C707" i="10"/>
  <c r="C535" i="10"/>
  <c r="G535" i="10" s="1"/>
  <c r="B535" i="1"/>
  <c r="C551" i="10"/>
  <c r="C629" i="10"/>
  <c r="B551" i="1"/>
  <c r="C567" i="10"/>
  <c r="C642" i="10"/>
  <c r="B567" i="1"/>
  <c r="M741" i="10"/>
  <c r="M764" i="10"/>
  <c r="M780" i="10"/>
  <c r="M796" i="10"/>
  <c r="C680" i="10"/>
  <c r="C508" i="10"/>
  <c r="B508" i="1"/>
  <c r="C672" i="10"/>
  <c r="C500" i="10"/>
  <c r="G500" i="10" s="1"/>
  <c r="B500" i="1"/>
  <c r="C639" i="10"/>
  <c r="C564" i="10"/>
  <c r="B564" i="1"/>
  <c r="C625" i="10"/>
  <c r="C544" i="10"/>
  <c r="B544" i="1"/>
  <c r="C552" i="10"/>
  <c r="C618" i="10"/>
  <c r="B552" i="1"/>
  <c r="C677" i="10"/>
  <c r="C505" i="10"/>
  <c r="B505" i="1"/>
  <c r="C693" i="10"/>
  <c r="C521" i="10"/>
  <c r="B521" i="1"/>
  <c r="C709" i="10"/>
  <c r="C537" i="10"/>
  <c r="G537" i="10" s="1"/>
  <c r="B537" i="1"/>
  <c r="C636" i="10"/>
  <c r="C553" i="10"/>
  <c r="B553" i="1"/>
  <c r="C569" i="10"/>
  <c r="C644" i="10"/>
  <c r="B569" i="1"/>
  <c r="C678" i="10"/>
  <c r="C506" i="10"/>
  <c r="G506" i="10" s="1"/>
  <c r="B506" i="1"/>
  <c r="C694" i="10"/>
  <c r="C522" i="10"/>
  <c r="B522" i="1"/>
  <c r="C710" i="10"/>
  <c r="C538" i="10"/>
  <c r="G538" i="10" s="1"/>
  <c r="B538" i="1"/>
  <c r="C634" i="10"/>
  <c r="C554" i="10"/>
  <c r="B554" i="1"/>
  <c r="C645" i="10"/>
  <c r="C570" i="10"/>
  <c r="B570" i="1"/>
  <c r="C679" i="10"/>
  <c r="C507" i="10"/>
  <c r="G507" i="10" s="1"/>
  <c r="B507" i="1"/>
  <c r="C695" i="10"/>
  <c r="C523" i="10"/>
  <c r="G523" i="10" s="1"/>
  <c r="B523" i="1"/>
  <c r="C711" i="10"/>
  <c r="C539" i="10"/>
  <c r="G539" i="10" s="1"/>
  <c r="B539" i="1"/>
  <c r="C555" i="10"/>
  <c r="C617" i="10"/>
  <c r="B555" i="1"/>
  <c r="C646" i="10"/>
  <c r="C571" i="10"/>
  <c r="B571" i="1"/>
  <c r="D140" i="9"/>
  <c r="E779" i="1"/>
  <c r="F204" i="9"/>
  <c r="I332" i="9"/>
  <c r="E810" i="1"/>
  <c r="E742" i="1"/>
  <c r="D44" i="9"/>
  <c r="E373" i="9"/>
  <c r="C575" i="1"/>
  <c r="E762" i="1"/>
  <c r="C140" i="9"/>
  <c r="E752" i="10"/>
  <c r="H140" i="9"/>
  <c r="E764" i="1"/>
  <c r="C14" i="5"/>
  <c r="D428" i="1"/>
  <c r="D612" i="1"/>
  <c r="CF76" i="1"/>
  <c r="V52" i="1" s="1"/>
  <c r="V67" i="1" s="1"/>
  <c r="J753" i="1" s="1"/>
  <c r="E796" i="1"/>
  <c r="E795" i="1"/>
  <c r="H268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F268" i="9"/>
  <c r="E793" i="1"/>
  <c r="E797" i="1"/>
  <c r="C300" i="9"/>
  <c r="G172" i="9"/>
  <c r="E773" i="1"/>
  <c r="D332" i="9"/>
  <c r="E805" i="1"/>
  <c r="E781" i="1"/>
  <c r="H204" i="9"/>
  <c r="H44" i="9"/>
  <c r="B446" i="1"/>
  <c r="D242" i="1"/>
  <c r="E779" i="10"/>
  <c r="E795" i="10"/>
  <c r="F12" i="9"/>
  <c r="E12" i="9"/>
  <c r="E736" i="1"/>
  <c r="E738" i="1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801" i="1" l="1"/>
  <c r="E769" i="1"/>
  <c r="C44" i="9"/>
  <c r="E798" i="1"/>
  <c r="BM52" i="1"/>
  <c r="BM67" i="1" s="1"/>
  <c r="BM71" i="1" s="1"/>
  <c r="C638" i="1" s="1"/>
  <c r="AK52" i="1"/>
  <c r="AK67" i="1" s="1"/>
  <c r="AY52" i="1"/>
  <c r="AY67" i="1" s="1"/>
  <c r="AY71" i="1" s="1"/>
  <c r="F52" i="1"/>
  <c r="F67" i="1" s="1"/>
  <c r="F71" i="1" s="1"/>
  <c r="C671" i="1" s="1"/>
  <c r="M52" i="1"/>
  <c r="M67" i="1" s="1"/>
  <c r="D373" i="1"/>
  <c r="BY52" i="1"/>
  <c r="BY67" i="1" s="1"/>
  <c r="BF52" i="1"/>
  <c r="BF67" i="1" s="1"/>
  <c r="BF71" i="1" s="1"/>
  <c r="C629" i="1" s="1"/>
  <c r="BQ52" i="1"/>
  <c r="BQ67" i="1" s="1"/>
  <c r="BQ71" i="1" s="1"/>
  <c r="C623" i="1" s="1"/>
  <c r="C236" i="9"/>
  <c r="BD52" i="1"/>
  <c r="BD67" i="1" s="1"/>
  <c r="BD71" i="1" s="1"/>
  <c r="C624" i="1" s="1"/>
  <c r="AM52" i="1"/>
  <c r="AM67" i="1" s="1"/>
  <c r="AM71" i="1" s="1"/>
  <c r="D339" i="1"/>
  <c r="C102" i="8" s="1"/>
  <c r="G44" i="9"/>
  <c r="E332" i="9"/>
  <c r="C332" i="9"/>
  <c r="C108" i="9"/>
  <c r="E755" i="1"/>
  <c r="E785" i="1"/>
  <c r="E806" i="1"/>
  <c r="E771" i="1"/>
  <c r="BY71" i="1"/>
  <c r="G341" i="9" s="1"/>
  <c r="E759" i="1"/>
  <c r="E808" i="1"/>
  <c r="F309" i="9"/>
  <c r="I12" i="9"/>
  <c r="E777" i="1"/>
  <c r="E768" i="1"/>
  <c r="AK71" i="1"/>
  <c r="G140" i="9"/>
  <c r="E803" i="1"/>
  <c r="E749" i="1"/>
  <c r="H76" i="9"/>
  <c r="E804" i="1"/>
  <c r="E752" i="1"/>
  <c r="F332" i="9"/>
  <c r="I300" i="9"/>
  <c r="V71" i="1"/>
  <c r="C687" i="1" s="1"/>
  <c r="E787" i="1"/>
  <c r="I236" i="9"/>
  <c r="E758" i="1"/>
  <c r="E775" i="1"/>
  <c r="D364" i="9"/>
  <c r="H172" i="9"/>
  <c r="CE62" i="1"/>
  <c r="C428" i="1" s="1"/>
  <c r="CE48" i="1"/>
  <c r="E811" i="1"/>
  <c r="M71" i="1"/>
  <c r="F53" i="9" s="1"/>
  <c r="D108" i="9"/>
  <c r="E744" i="1"/>
  <c r="E756" i="1"/>
  <c r="BR52" i="1"/>
  <c r="BR67" i="1" s="1"/>
  <c r="BR71" i="1" s="1"/>
  <c r="G309" i="9" s="1"/>
  <c r="G52" i="1"/>
  <c r="G67" i="1" s="1"/>
  <c r="G71" i="1" s="1"/>
  <c r="C672" i="1" s="1"/>
  <c r="AX52" i="1"/>
  <c r="AX67" i="1" s="1"/>
  <c r="AX71" i="1" s="1"/>
  <c r="BE52" i="1"/>
  <c r="BE67" i="1" s="1"/>
  <c r="BE71" i="1" s="1"/>
  <c r="H245" i="9" s="1"/>
  <c r="AA52" i="1"/>
  <c r="AA67" i="1" s="1"/>
  <c r="F113" i="9" s="1"/>
  <c r="BV52" i="1"/>
  <c r="BV67" i="1" s="1"/>
  <c r="BV71" i="1" s="1"/>
  <c r="C642" i="1" s="1"/>
  <c r="D52" i="1"/>
  <c r="D67" i="1" s="1"/>
  <c r="D71" i="1" s="1"/>
  <c r="C669" i="1" s="1"/>
  <c r="J52" i="1"/>
  <c r="J67" i="1" s="1"/>
  <c r="C49" i="9" s="1"/>
  <c r="AF52" i="1"/>
  <c r="AF67" i="1" s="1"/>
  <c r="T52" i="1"/>
  <c r="T67" i="1" s="1"/>
  <c r="J751" i="1" s="1"/>
  <c r="BN52" i="1"/>
  <c r="BN67" i="1" s="1"/>
  <c r="BN71" i="1" s="1"/>
  <c r="C619" i="1" s="1"/>
  <c r="AW52" i="1"/>
  <c r="AW67" i="1" s="1"/>
  <c r="AW71" i="1" s="1"/>
  <c r="G213" i="9" s="1"/>
  <c r="CB52" i="1"/>
  <c r="CB67" i="1" s="1"/>
  <c r="J811" i="1" s="1"/>
  <c r="AJ52" i="1"/>
  <c r="AJ67" i="1" s="1"/>
  <c r="BP52" i="1"/>
  <c r="BP67" i="1" s="1"/>
  <c r="AG52" i="1"/>
  <c r="AG67" i="1" s="1"/>
  <c r="BX52" i="1"/>
  <c r="BX67" i="1" s="1"/>
  <c r="J807" i="1" s="1"/>
  <c r="H52" i="1"/>
  <c r="H67" i="1" s="1"/>
  <c r="J739" i="1" s="1"/>
  <c r="AN52" i="1"/>
  <c r="AN67" i="1" s="1"/>
  <c r="J771" i="1" s="1"/>
  <c r="BO52" i="1"/>
  <c r="BO67" i="1" s="1"/>
  <c r="BT52" i="1"/>
  <c r="BT67" i="1" s="1"/>
  <c r="J803" i="1" s="1"/>
  <c r="AB52" i="1"/>
  <c r="AB67" i="1" s="1"/>
  <c r="G113" i="9" s="1"/>
  <c r="AH52" i="1"/>
  <c r="AH67" i="1" s="1"/>
  <c r="P52" i="1"/>
  <c r="P67" i="1" s="1"/>
  <c r="I49" i="9" s="1"/>
  <c r="G521" i="10"/>
  <c r="H521" i="10"/>
  <c r="C648" i="10"/>
  <c r="M716" i="10" s="1"/>
  <c r="D615" i="10"/>
  <c r="G517" i="10"/>
  <c r="H517" i="10" s="1"/>
  <c r="G514" i="10"/>
  <c r="H514" i="10" s="1"/>
  <c r="G529" i="10"/>
  <c r="H529" i="10" s="1"/>
  <c r="CE67" i="10"/>
  <c r="C71" i="10"/>
  <c r="G510" i="10"/>
  <c r="H510" i="10" s="1"/>
  <c r="G524" i="10"/>
  <c r="H524" i="10" s="1"/>
  <c r="G518" i="10"/>
  <c r="H518" i="10" s="1"/>
  <c r="G511" i="10"/>
  <c r="H511" i="10"/>
  <c r="G526" i="10"/>
  <c r="H526" i="10" s="1"/>
  <c r="G522" i="10"/>
  <c r="H522" i="10" s="1"/>
  <c r="G508" i="10"/>
  <c r="H508" i="10" s="1"/>
  <c r="G534" i="10"/>
  <c r="H534" i="10" s="1"/>
  <c r="G546" i="10"/>
  <c r="H546" i="10"/>
  <c r="G544" i="10"/>
  <c r="H544" i="10" s="1"/>
  <c r="G503" i="10"/>
  <c r="H503" i="10" s="1"/>
  <c r="G505" i="10"/>
  <c r="H505" i="10" s="1"/>
  <c r="G550" i="10"/>
  <c r="H550" i="10" s="1"/>
  <c r="G512" i="10"/>
  <c r="H512" i="10"/>
  <c r="G498" i="10"/>
  <c r="H498" i="10" s="1"/>
  <c r="G509" i="10"/>
  <c r="H509" i="10" s="1"/>
  <c r="G516" i="10"/>
  <c r="H516" i="10" s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C547" i="1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BI52" i="1"/>
  <c r="BI67" i="1" s="1"/>
  <c r="BI71" i="1" s="1"/>
  <c r="K52" i="1"/>
  <c r="K67" i="1" s="1"/>
  <c r="K71" i="1" s="1"/>
  <c r="D465" i="1"/>
  <c r="AC71" i="1"/>
  <c r="C522" i="1" s="1"/>
  <c r="G522" i="1" s="1"/>
  <c r="H81" i="9"/>
  <c r="F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I21" i="9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J781" i="1"/>
  <c r="H209" i="9"/>
  <c r="D337" i="9"/>
  <c r="J805" i="1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6" i="1"/>
  <c r="C543" i="1"/>
  <c r="H213" i="9"/>
  <c r="C559" i="1"/>
  <c r="E766" i="10"/>
  <c r="E790" i="10"/>
  <c r="C126" i="8"/>
  <c r="D391" i="1"/>
  <c r="F32" i="6"/>
  <c r="C478" i="1"/>
  <c r="J748" i="10"/>
  <c r="J763" i="10"/>
  <c r="J795" i="10"/>
  <c r="E760" i="10"/>
  <c r="E770" i="10"/>
  <c r="E786" i="10"/>
  <c r="E802" i="10"/>
  <c r="E810" i="10"/>
  <c r="F498" i="1"/>
  <c r="J768" i="1"/>
  <c r="I145" i="9"/>
  <c r="G209" i="9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D341" i="9"/>
  <c r="C567" i="1"/>
  <c r="E782" i="10"/>
  <c r="E806" i="10"/>
  <c r="F516" i="1"/>
  <c r="J735" i="1"/>
  <c r="D17" i="9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58" i="1"/>
  <c r="F49" i="9"/>
  <c r="J744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AN71" i="1" l="1"/>
  <c r="C705" i="1" s="1"/>
  <c r="F21" i="9"/>
  <c r="C482" i="1"/>
  <c r="F337" i="9"/>
  <c r="BX71" i="1"/>
  <c r="C569" i="1" s="1"/>
  <c r="J801" i="1"/>
  <c r="G21" i="9"/>
  <c r="C500" i="1"/>
  <c r="G500" i="1" s="1"/>
  <c r="G305" i="9"/>
  <c r="C707" i="1"/>
  <c r="C499" i="1"/>
  <c r="G499" i="1" s="1"/>
  <c r="C535" i="1"/>
  <c r="G535" i="1" s="1"/>
  <c r="C626" i="1"/>
  <c r="C563" i="1"/>
  <c r="C309" i="9"/>
  <c r="C677" i="1"/>
  <c r="H53" i="9"/>
  <c r="J780" i="1"/>
  <c r="C542" i="1"/>
  <c r="C519" i="1"/>
  <c r="G519" i="1" s="1"/>
  <c r="H505" i="1"/>
  <c r="H309" i="9"/>
  <c r="E814" i="10"/>
  <c r="C688" i="1"/>
  <c r="C670" i="1"/>
  <c r="CB71" i="1"/>
  <c r="C573" i="1" s="1"/>
  <c r="C631" i="1"/>
  <c r="C369" i="9"/>
  <c r="I85" i="9"/>
  <c r="E21" i="9"/>
  <c r="C533" i="1"/>
  <c r="G533" i="1" s="1"/>
  <c r="I277" i="9"/>
  <c r="C679" i="1"/>
  <c r="E181" i="9"/>
  <c r="G53" i="9"/>
  <c r="C562" i="1"/>
  <c r="D277" i="9"/>
  <c r="C508" i="1"/>
  <c r="G508" i="1" s="1"/>
  <c r="C647" i="1"/>
  <c r="C641" i="1"/>
  <c r="C341" i="9"/>
  <c r="C566" i="1"/>
  <c r="C117" i="9"/>
  <c r="C517" i="1"/>
  <c r="G517" i="1" s="1"/>
  <c r="C689" i="1"/>
  <c r="C643" i="1"/>
  <c r="E341" i="9"/>
  <c r="C568" i="1"/>
  <c r="D117" i="9"/>
  <c r="C690" i="1"/>
  <c r="C518" i="1"/>
  <c r="G518" i="1" s="1"/>
  <c r="C497" i="1"/>
  <c r="G497" i="1" s="1"/>
  <c r="C554" i="1"/>
  <c r="C634" i="1"/>
  <c r="E277" i="9"/>
  <c r="F145" i="9"/>
  <c r="AH71" i="1"/>
  <c r="D145" i="9"/>
  <c r="AF71" i="1"/>
  <c r="BT71" i="1"/>
  <c r="C640" i="1" s="1"/>
  <c r="I341" i="9"/>
  <c r="J798" i="1"/>
  <c r="BO71" i="1"/>
  <c r="AB71" i="1"/>
  <c r="C521" i="1" s="1"/>
  <c r="G521" i="1" s="1"/>
  <c r="E53" i="9"/>
  <c r="I117" i="9"/>
  <c r="C695" i="1"/>
  <c r="F81" i="9"/>
  <c r="J71" i="1"/>
  <c r="C552" i="1"/>
  <c r="C545" i="1"/>
  <c r="G545" i="1" s="1"/>
  <c r="C558" i="1"/>
  <c r="C618" i="1"/>
  <c r="C85" i="9"/>
  <c r="C682" i="1"/>
  <c r="C510" i="1"/>
  <c r="G510" i="1" s="1"/>
  <c r="F277" i="9"/>
  <c r="H241" i="9"/>
  <c r="J788" i="1"/>
  <c r="C555" i="1"/>
  <c r="C628" i="1"/>
  <c r="C710" i="1"/>
  <c r="C213" i="9"/>
  <c r="C538" i="1"/>
  <c r="G538" i="1" s="1"/>
  <c r="T71" i="1"/>
  <c r="P71" i="1"/>
  <c r="I53" i="9" s="1"/>
  <c r="C540" i="1"/>
  <c r="G540" i="1" s="1"/>
  <c r="E213" i="9"/>
  <c r="C712" i="1"/>
  <c r="E145" i="9"/>
  <c r="AG71" i="1"/>
  <c r="H277" i="9"/>
  <c r="C637" i="1"/>
  <c r="C557" i="1"/>
  <c r="C539" i="1"/>
  <c r="G539" i="1" s="1"/>
  <c r="C531" i="1"/>
  <c r="G531" i="1" s="1"/>
  <c r="C632" i="1"/>
  <c r="C305" i="9"/>
  <c r="J799" i="1"/>
  <c r="BP71" i="1"/>
  <c r="C564" i="1"/>
  <c r="AA71" i="1"/>
  <c r="H71" i="1"/>
  <c r="E245" i="9"/>
  <c r="F181" i="9"/>
  <c r="C706" i="1"/>
  <c r="C534" i="1"/>
  <c r="G534" i="1" s="1"/>
  <c r="H145" i="9"/>
  <c r="AJ71" i="1"/>
  <c r="C546" i="1"/>
  <c r="G546" i="1" s="1"/>
  <c r="C630" i="1"/>
  <c r="D245" i="9"/>
  <c r="C524" i="1"/>
  <c r="C696" i="1"/>
  <c r="C149" i="9"/>
  <c r="C614" i="1"/>
  <c r="D615" i="1" s="1"/>
  <c r="C550" i="1"/>
  <c r="D21" i="9"/>
  <c r="J763" i="1"/>
  <c r="C553" i="1"/>
  <c r="J797" i="1"/>
  <c r="C703" i="1"/>
  <c r="C676" i="1"/>
  <c r="D53" i="9"/>
  <c r="C504" i="1"/>
  <c r="G504" i="1" s="1"/>
  <c r="E117" i="9"/>
  <c r="D213" i="9"/>
  <c r="C645" i="1"/>
  <c r="C570" i="1"/>
  <c r="C514" i="1"/>
  <c r="G514" i="1" s="1"/>
  <c r="C549" i="1"/>
  <c r="I181" i="9"/>
  <c r="C515" i="1"/>
  <c r="G515" i="1" s="1"/>
  <c r="I245" i="9"/>
  <c r="H85" i="9"/>
  <c r="C700" i="1"/>
  <c r="C528" i="1"/>
  <c r="G528" i="1" s="1"/>
  <c r="C686" i="1"/>
  <c r="G245" i="9"/>
  <c r="C709" i="1"/>
  <c r="D373" i="9"/>
  <c r="C674" i="1"/>
  <c r="C502" i="1"/>
  <c r="G502" i="1" s="1"/>
  <c r="C551" i="1"/>
  <c r="F341" i="9"/>
  <c r="C511" i="1"/>
  <c r="C683" i="1"/>
  <c r="D85" i="9"/>
  <c r="C530" i="1"/>
  <c r="G530" i="1" s="1"/>
  <c r="C702" i="1"/>
  <c r="I149" i="9"/>
  <c r="C574" i="1"/>
  <c r="C644" i="1"/>
  <c r="C536" i="1"/>
  <c r="G536" i="1" s="1"/>
  <c r="I364" i="9"/>
  <c r="C708" i="1"/>
  <c r="E816" i="1"/>
  <c r="E815" i="1"/>
  <c r="C506" i="1"/>
  <c r="G506" i="1" s="1"/>
  <c r="C678" i="1"/>
  <c r="J741" i="1"/>
  <c r="E177" i="9"/>
  <c r="E305" i="9"/>
  <c r="H516" i="1"/>
  <c r="J767" i="1"/>
  <c r="J764" i="1"/>
  <c r="D305" i="9"/>
  <c r="H17" i="9"/>
  <c r="J759" i="1"/>
  <c r="I305" i="9"/>
  <c r="J765" i="1"/>
  <c r="H544" i="1"/>
  <c r="H117" i="9"/>
  <c r="C694" i="1"/>
  <c r="H498" i="1"/>
  <c r="J747" i="1"/>
  <c r="C668" i="10"/>
  <c r="C715" i="10" s="1"/>
  <c r="C496" i="10"/>
  <c r="G496" i="10" s="1"/>
  <c r="B496" i="1"/>
  <c r="F496" i="1" s="1"/>
  <c r="M733" i="10"/>
  <c r="M814" i="10" s="1"/>
  <c r="C433" i="10"/>
  <c r="C441" i="10" s="1"/>
  <c r="CE71" i="10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644" i="10"/>
  <c r="D643" i="10"/>
  <c r="D642" i="10"/>
  <c r="D641" i="10"/>
  <c r="D705" i="10"/>
  <c r="D709" i="10"/>
  <c r="D693" i="10"/>
  <c r="D687" i="10"/>
  <c r="D685" i="10"/>
  <c r="D681" i="10"/>
  <c r="D677" i="10"/>
  <c r="D673" i="10"/>
  <c r="D669" i="10"/>
  <c r="D697" i="10"/>
  <c r="D682" i="10"/>
  <c r="D674" i="10"/>
  <c r="D628" i="10"/>
  <c r="D622" i="10"/>
  <c r="D620" i="10"/>
  <c r="D618" i="10"/>
  <c r="D616" i="10"/>
  <c r="D713" i="10"/>
  <c r="D684" i="10"/>
  <c r="D676" i="10"/>
  <c r="D668" i="10"/>
  <c r="D627" i="10"/>
  <c r="D678" i="10"/>
  <c r="D670" i="10"/>
  <c r="D647" i="10"/>
  <c r="D646" i="10"/>
  <c r="D645" i="10"/>
  <c r="D629" i="10"/>
  <c r="D626" i="10"/>
  <c r="D623" i="10"/>
  <c r="D621" i="10"/>
  <c r="D619" i="10"/>
  <c r="D617" i="10"/>
  <c r="D689" i="10"/>
  <c r="D640" i="10"/>
  <c r="D638" i="10"/>
  <c r="D636" i="10"/>
  <c r="D634" i="10"/>
  <c r="D632" i="10"/>
  <c r="D630" i="10"/>
  <c r="D624" i="10"/>
  <c r="D625" i="10"/>
  <c r="D672" i="10"/>
  <c r="D680" i="10"/>
  <c r="D639" i="10"/>
  <c r="D637" i="10"/>
  <c r="D635" i="10"/>
  <c r="D633" i="10"/>
  <c r="D631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 s="1"/>
  <c r="F510" i="1"/>
  <c r="F513" i="1"/>
  <c r="H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08" i="1" l="1"/>
  <c r="G117" i="9"/>
  <c r="H534" i="1"/>
  <c r="C693" i="1"/>
  <c r="H510" i="1"/>
  <c r="H496" i="1"/>
  <c r="C622" i="1"/>
  <c r="H546" i="1"/>
  <c r="H517" i="1"/>
  <c r="C373" i="9"/>
  <c r="C520" i="1"/>
  <c r="G520" i="1" s="1"/>
  <c r="F117" i="9"/>
  <c r="C692" i="1"/>
  <c r="G550" i="1"/>
  <c r="H550" i="1"/>
  <c r="C503" i="1"/>
  <c r="C53" i="9"/>
  <c r="C675" i="1"/>
  <c r="G524" i="1"/>
  <c r="H524" i="1" s="1"/>
  <c r="D632" i="1"/>
  <c r="D697" i="1"/>
  <c r="D690" i="1"/>
  <c r="D637" i="1"/>
  <c r="D647" i="1"/>
  <c r="D679" i="1"/>
  <c r="D707" i="1"/>
  <c r="D623" i="1"/>
  <c r="D702" i="1"/>
  <c r="D671" i="1"/>
  <c r="D638" i="1"/>
  <c r="D670" i="1"/>
  <c r="D621" i="1"/>
  <c r="D678" i="1"/>
  <c r="D685" i="1"/>
  <c r="D626" i="1"/>
  <c r="D633" i="1"/>
  <c r="D708" i="1"/>
  <c r="D618" i="1"/>
  <c r="D617" i="1"/>
  <c r="D684" i="1"/>
  <c r="D698" i="1"/>
  <c r="D692" i="1"/>
  <c r="D700" i="1"/>
  <c r="D686" i="1"/>
  <c r="D675" i="1"/>
  <c r="D682" i="1"/>
  <c r="D713" i="1"/>
  <c r="D705" i="1"/>
  <c r="D694" i="1"/>
  <c r="D687" i="1"/>
  <c r="D680" i="1"/>
  <c r="D642" i="1"/>
  <c r="D716" i="1"/>
  <c r="D636" i="1"/>
  <c r="D616" i="1"/>
  <c r="D699" i="1"/>
  <c r="D709" i="1"/>
  <c r="D683" i="1"/>
  <c r="D620" i="1"/>
  <c r="D691" i="1"/>
  <c r="D677" i="1"/>
  <c r="D689" i="1"/>
  <c r="D696" i="1"/>
  <c r="D643" i="1"/>
  <c r="D695" i="1"/>
  <c r="D624" i="1"/>
  <c r="D681" i="1"/>
  <c r="D639" i="1"/>
  <c r="D635" i="1"/>
  <c r="D674" i="1"/>
  <c r="D668" i="1"/>
  <c r="D710" i="1"/>
  <c r="D625" i="1"/>
  <c r="D645" i="1"/>
  <c r="D631" i="1"/>
  <c r="D676" i="1"/>
  <c r="D619" i="1"/>
  <c r="D634" i="1"/>
  <c r="D703" i="1"/>
  <c r="D627" i="1"/>
  <c r="D712" i="1"/>
  <c r="D622" i="1"/>
  <c r="D630" i="1"/>
  <c r="D672" i="1"/>
  <c r="D641" i="1"/>
  <c r="D646" i="1"/>
  <c r="D688" i="1"/>
  <c r="D693" i="1"/>
  <c r="D629" i="1"/>
  <c r="D669" i="1"/>
  <c r="D673" i="1"/>
  <c r="D640" i="1"/>
  <c r="D701" i="1"/>
  <c r="D644" i="1"/>
  <c r="D704" i="1"/>
  <c r="D628" i="1"/>
  <c r="D711" i="1"/>
  <c r="D706" i="1"/>
  <c r="D309" i="9"/>
  <c r="C627" i="1"/>
  <c r="C560" i="1"/>
  <c r="H149" i="9"/>
  <c r="C701" i="1"/>
  <c r="C529" i="1"/>
  <c r="G529" i="1" s="1"/>
  <c r="H514" i="1"/>
  <c r="E149" i="9"/>
  <c r="C698" i="1"/>
  <c r="C526" i="1"/>
  <c r="C697" i="1"/>
  <c r="D149" i="9"/>
  <c r="C525" i="1"/>
  <c r="G525" i="1" s="1"/>
  <c r="H518" i="1"/>
  <c r="C509" i="1"/>
  <c r="G509" i="1" s="1"/>
  <c r="H509" i="1" s="1"/>
  <c r="I309" i="9"/>
  <c r="E309" i="9"/>
  <c r="C561" i="1"/>
  <c r="C621" i="1"/>
  <c r="C681" i="1"/>
  <c r="C565" i="1"/>
  <c r="C527" i="1"/>
  <c r="G527" i="1" s="1"/>
  <c r="C699" i="1"/>
  <c r="F149" i="9"/>
  <c r="C496" i="1"/>
  <c r="G496" i="1" s="1"/>
  <c r="C668" i="1"/>
  <c r="C21" i="9"/>
  <c r="C501" i="1"/>
  <c r="G501" i="1" s="1"/>
  <c r="H21" i="9"/>
  <c r="C673" i="1"/>
  <c r="G511" i="1"/>
  <c r="H511" i="1" s="1"/>
  <c r="H512" i="1"/>
  <c r="C716" i="10"/>
  <c r="M815" i="10"/>
  <c r="E612" i="10"/>
  <c r="D715" i="10"/>
  <c r="E623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D715" i="1"/>
  <c r="C648" i="1"/>
  <c r="M716" i="1" s="1"/>
  <c r="Y816" i="1" s="1"/>
  <c r="E612" i="1"/>
  <c r="I373" i="9"/>
  <c r="H529" i="1"/>
  <c r="G503" i="1"/>
  <c r="H503" i="1"/>
  <c r="G526" i="1"/>
  <c r="H526" i="1" s="1"/>
  <c r="E623" i="1"/>
  <c r="E716" i="1" s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713" i="10"/>
  <c r="E709" i="10"/>
  <c r="E705" i="10"/>
  <c r="E701" i="10"/>
  <c r="E697" i="10"/>
  <c r="E693" i="10"/>
  <c r="E689" i="10"/>
  <c r="E698" i="10"/>
  <c r="E688" i="10"/>
  <c r="E684" i="10"/>
  <c r="E680" i="10"/>
  <c r="E676" i="10"/>
  <c r="E672" i="10"/>
  <c r="E668" i="10"/>
  <c r="E702" i="10"/>
  <c r="E706" i="10"/>
  <c r="E690" i="10"/>
  <c r="E682" i="10"/>
  <c r="E678" i="10"/>
  <c r="E674" i="10"/>
  <c r="E670" i="10"/>
  <c r="E647" i="10"/>
  <c r="E646" i="10"/>
  <c r="E645" i="10"/>
  <c r="E679" i="10"/>
  <c r="E671" i="10"/>
  <c r="E627" i="10"/>
  <c r="E681" i="10"/>
  <c r="E673" i="10"/>
  <c r="E629" i="10"/>
  <c r="E626" i="10"/>
  <c r="E694" i="10"/>
  <c r="E683" i="10"/>
  <c r="E675" i="10"/>
  <c r="E644" i="10"/>
  <c r="E643" i="10"/>
  <c r="E642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0" i="10"/>
  <c r="E685" i="10"/>
  <c r="E669" i="10"/>
  <c r="E686" i="10"/>
  <c r="E677" i="10"/>
  <c r="E641" i="10"/>
  <c r="E628" i="10"/>
  <c r="C433" i="1"/>
  <c r="C441" i="1" s="1"/>
  <c r="J816" i="1"/>
  <c r="I369" i="9"/>
  <c r="J815" i="10"/>
  <c r="E628" i="1" l="1"/>
  <c r="E676" i="1"/>
  <c r="E626" i="1"/>
  <c r="E682" i="1"/>
  <c r="E713" i="1"/>
  <c r="E647" i="1"/>
  <c r="E680" i="1"/>
  <c r="E712" i="1"/>
  <c r="E635" i="1"/>
  <c r="E695" i="1"/>
  <c r="E679" i="1"/>
  <c r="E670" i="1"/>
  <c r="E690" i="1"/>
  <c r="E700" i="1"/>
  <c r="E677" i="1"/>
  <c r="E696" i="1"/>
  <c r="E673" i="1"/>
  <c r="E684" i="1"/>
  <c r="E710" i="1"/>
  <c r="E631" i="1"/>
  <c r="E637" i="1"/>
  <c r="E698" i="1"/>
  <c r="E625" i="1"/>
  <c r="E636" i="1"/>
  <c r="E685" i="1"/>
  <c r="E640" i="1"/>
  <c r="E701" i="1"/>
  <c r="E708" i="1"/>
  <c r="E693" i="1"/>
  <c r="E711" i="1"/>
  <c r="E681" i="1"/>
  <c r="E707" i="1"/>
  <c r="E645" i="1"/>
  <c r="E672" i="1"/>
  <c r="E643" i="1"/>
  <c r="E688" i="1"/>
  <c r="E646" i="1"/>
  <c r="E704" i="1"/>
  <c r="E703" i="1"/>
  <c r="E629" i="1"/>
  <c r="E697" i="1"/>
  <c r="E687" i="1"/>
  <c r="E691" i="1"/>
  <c r="E709" i="1"/>
  <c r="E669" i="1"/>
  <c r="E624" i="1"/>
  <c r="F624" i="1" s="1"/>
  <c r="F707" i="1" s="1"/>
  <c r="E675" i="1"/>
  <c r="E634" i="1"/>
  <c r="E678" i="1"/>
  <c r="E630" i="1"/>
  <c r="E638" i="1"/>
  <c r="E706" i="1"/>
  <c r="E705" i="1"/>
  <c r="E639" i="1"/>
  <c r="E702" i="1"/>
  <c r="E642" i="1"/>
  <c r="E632" i="1"/>
  <c r="E686" i="1"/>
  <c r="E641" i="1"/>
  <c r="E683" i="1"/>
  <c r="E633" i="1"/>
  <c r="E671" i="1"/>
  <c r="E692" i="1"/>
  <c r="E674" i="1"/>
  <c r="E668" i="1"/>
  <c r="E694" i="1"/>
  <c r="E627" i="1"/>
  <c r="E689" i="1"/>
  <c r="E699" i="1"/>
  <c r="E644" i="1"/>
  <c r="E715" i="10"/>
  <c r="F624" i="10"/>
  <c r="F713" i="1" l="1"/>
  <c r="F677" i="1"/>
  <c r="F694" i="1"/>
  <c r="F646" i="1"/>
  <c r="F672" i="1"/>
  <c r="F635" i="1"/>
  <c r="F703" i="1"/>
  <c r="F704" i="1"/>
  <c r="F710" i="1"/>
  <c r="F701" i="1"/>
  <c r="F638" i="1"/>
  <c r="F682" i="1"/>
  <c r="F634" i="1"/>
  <c r="F631" i="1"/>
  <c r="F693" i="1"/>
  <c r="F674" i="1"/>
  <c r="F691" i="1"/>
  <c r="F712" i="1"/>
  <c r="F679" i="1"/>
  <c r="F698" i="1"/>
  <c r="F690" i="1"/>
  <c r="F684" i="1"/>
  <c r="F683" i="1"/>
  <c r="F626" i="1"/>
  <c r="F689" i="1"/>
  <c r="F642" i="1"/>
  <c r="F640" i="1"/>
  <c r="F680" i="1"/>
  <c r="F673" i="1"/>
  <c r="F716" i="1"/>
  <c r="F644" i="1"/>
  <c r="F678" i="1"/>
  <c r="F702" i="1"/>
  <c r="F629" i="1"/>
  <c r="F711" i="1"/>
  <c r="F686" i="1"/>
  <c r="F708" i="1"/>
  <c r="F670" i="1"/>
  <c r="F636" i="1"/>
  <c r="F697" i="1"/>
  <c r="E715" i="1"/>
  <c r="F685" i="1"/>
  <c r="F700" i="1"/>
  <c r="F687" i="1"/>
  <c r="F688" i="1"/>
  <c r="F627" i="1"/>
  <c r="F637" i="1"/>
  <c r="F643" i="1"/>
  <c r="F692" i="1"/>
  <c r="F705" i="1"/>
  <c r="F625" i="1"/>
  <c r="F632" i="1"/>
  <c r="F671" i="1"/>
  <c r="F669" i="1"/>
  <c r="F676" i="1"/>
  <c r="F668" i="1"/>
  <c r="F630" i="1"/>
  <c r="F628" i="1"/>
  <c r="F699" i="1"/>
  <c r="F675" i="1"/>
  <c r="F695" i="1"/>
  <c r="F633" i="1"/>
  <c r="F706" i="1"/>
  <c r="F645" i="1"/>
  <c r="F639" i="1"/>
  <c r="F647" i="1"/>
  <c r="F696" i="1"/>
  <c r="F681" i="1"/>
  <c r="F641" i="1"/>
  <c r="F709" i="1"/>
  <c r="G625" i="1"/>
  <c r="G670" i="1" s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711" i="10"/>
  <c r="F695" i="10"/>
  <c r="F686" i="10"/>
  <c r="F685" i="10"/>
  <c r="F681" i="10"/>
  <c r="F677" i="10"/>
  <c r="F673" i="10"/>
  <c r="F669" i="10"/>
  <c r="F716" i="10"/>
  <c r="F699" i="10"/>
  <c r="F703" i="10"/>
  <c r="F683" i="10"/>
  <c r="F679" i="10"/>
  <c r="F675" i="10"/>
  <c r="F671" i="10"/>
  <c r="F644" i="10"/>
  <c r="F643" i="10"/>
  <c r="F642" i="10"/>
  <c r="F691" i="10"/>
  <c r="F684" i="10"/>
  <c r="F676" i="10"/>
  <c r="F668" i="10"/>
  <c r="F629" i="10"/>
  <c r="F626" i="10"/>
  <c r="F707" i="10"/>
  <c r="F678" i="10"/>
  <c r="F670" i="10"/>
  <c r="F647" i="10"/>
  <c r="F646" i="10"/>
  <c r="F645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80" i="10"/>
  <c r="F672" i="10"/>
  <c r="F641" i="10"/>
  <c r="F628" i="10"/>
  <c r="F627" i="10"/>
  <c r="F687" i="10"/>
  <c r="F682" i="10"/>
  <c r="F674" i="10"/>
  <c r="F715" i="1" l="1"/>
  <c r="G647" i="1"/>
  <c r="G691" i="1"/>
  <c r="G668" i="1"/>
  <c r="G633" i="1"/>
  <c r="G643" i="1"/>
  <c r="G694" i="1"/>
  <c r="G680" i="1"/>
  <c r="G678" i="1"/>
  <c r="G703" i="1"/>
  <c r="G675" i="1"/>
  <c r="G699" i="1"/>
  <c r="G709" i="1"/>
  <c r="G711" i="1"/>
  <c r="G692" i="1"/>
  <c r="G634" i="1"/>
  <c r="G710" i="1"/>
  <c r="G696" i="1"/>
  <c r="G702" i="1"/>
  <c r="G712" i="1"/>
  <c r="G672" i="1"/>
  <c r="G636" i="1"/>
  <c r="G637" i="1"/>
  <c r="G682" i="1"/>
  <c r="G671" i="1"/>
  <c r="G644" i="1"/>
  <c r="G639" i="1"/>
  <c r="G635" i="1"/>
  <c r="G681" i="1"/>
  <c r="G713" i="1"/>
  <c r="G640" i="1"/>
  <c r="G705" i="1"/>
  <c r="G674" i="1"/>
  <c r="G645" i="1"/>
  <c r="G704" i="1"/>
  <c r="G707" i="1"/>
  <c r="G631" i="1"/>
  <c r="G687" i="1"/>
  <c r="G683" i="1"/>
  <c r="G686" i="1"/>
  <c r="G716" i="1"/>
  <c r="G641" i="1"/>
  <c r="G629" i="1"/>
  <c r="G693" i="1"/>
  <c r="G688" i="1"/>
  <c r="G677" i="1"/>
  <c r="G685" i="1"/>
  <c r="G679" i="1"/>
  <c r="G638" i="1"/>
  <c r="G701" i="1"/>
  <c r="G632" i="1"/>
  <c r="G708" i="1"/>
  <c r="G630" i="1"/>
  <c r="G684" i="1"/>
  <c r="G626" i="1"/>
  <c r="G695" i="1"/>
  <c r="G673" i="1"/>
  <c r="G698" i="1"/>
  <c r="G689" i="1"/>
  <c r="G690" i="1"/>
  <c r="G642" i="1"/>
  <c r="G700" i="1"/>
  <c r="G669" i="1"/>
  <c r="G706" i="1"/>
  <c r="G627" i="1"/>
  <c r="G697" i="1"/>
  <c r="G628" i="1"/>
  <c r="G646" i="1"/>
  <c r="G676" i="1"/>
  <c r="F715" i="10"/>
  <c r="G625" i="10"/>
  <c r="H628" i="1" l="1"/>
  <c r="G715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2" i="10"/>
  <c r="G678" i="10"/>
  <c r="G674" i="10"/>
  <c r="G670" i="10"/>
  <c r="G647" i="10"/>
  <c r="G646" i="10"/>
  <c r="G645" i="10"/>
  <c r="G712" i="10"/>
  <c r="G696" i="10"/>
  <c r="G700" i="10"/>
  <c r="G684" i="10"/>
  <c r="G680" i="10"/>
  <c r="G676" i="10"/>
  <c r="G672" i="10"/>
  <c r="G668" i="10"/>
  <c r="G688" i="10"/>
  <c r="G681" i="10"/>
  <c r="G673" i="10"/>
  <c r="G640" i="10"/>
  <c r="G639" i="10"/>
  <c r="G638" i="10"/>
  <c r="G637" i="10"/>
  <c r="G636" i="10"/>
  <c r="G635" i="10"/>
  <c r="G634" i="10"/>
  <c r="G633" i="10"/>
  <c r="G632" i="10"/>
  <c r="G631" i="10"/>
  <c r="G630" i="10"/>
  <c r="G683" i="10"/>
  <c r="G675" i="10"/>
  <c r="G644" i="10"/>
  <c r="G643" i="10"/>
  <c r="G642" i="10"/>
  <c r="G641" i="10"/>
  <c r="G628" i="10"/>
  <c r="G686" i="10"/>
  <c r="G677" i="10"/>
  <c r="G669" i="10"/>
  <c r="G627" i="10"/>
  <c r="G679" i="10"/>
  <c r="G704" i="10"/>
  <c r="G629" i="10"/>
  <c r="G626" i="10"/>
  <c r="G671" i="10"/>
  <c r="H641" i="1" l="1"/>
  <c r="H688" i="1"/>
  <c r="H644" i="1"/>
  <c r="H677" i="1"/>
  <c r="H696" i="1"/>
  <c r="H706" i="1"/>
  <c r="H686" i="1"/>
  <c r="H637" i="1"/>
  <c r="H671" i="1"/>
  <c r="H679" i="1"/>
  <c r="H634" i="1"/>
  <c r="H712" i="1"/>
  <c r="H710" i="1"/>
  <c r="H689" i="1"/>
  <c r="H687" i="1"/>
  <c r="H695" i="1"/>
  <c r="H704" i="1"/>
  <c r="H684" i="1"/>
  <c r="H682" i="1"/>
  <c r="H633" i="1"/>
  <c r="H675" i="1"/>
  <c r="H635" i="1"/>
  <c r="H646" i="1"/>
  <c r="H701" i="1"/>
  <c r="H713" i="1"/>
  <c r="H700" i="1"/>
  <c r="H642" i="1"/>
  <c r="H707" i="1"/>
  <c r="H645" i="1"/>
  <c r="H674" i="1"/>
  <c r="H705" i="1"/>
  <c r="H631" i="1"/>
  <c r="H668" i="1"/>
  <c r="H647" i="1"/>
  <c r="H669" i="1"/>
  <c r="H716" i="1"/>
  <c r="H676" i="1"/>
  <c r="H636" i="1"/>
  <c r="H643" i="1"/>
  <c r="H639" i="1"/>
  <c r="H640" i="1"/>
  <c r="H702" i="1"/>
  <c r="H692" i="1"/>
  <c r="H709" i="1"/>
  <c r="H685" i="1"/>
  <c r="H693" i="1"/>
  <c r="H691" i="1"/>
  <c r="H703" i="1"/>
  <c r="H690" i="1"/>
  <c r="H708" i="1"/>
  <c r="H694" i="1"/>
  <c r="H630" i="1"/>
  <c r="H681" i="1"/>
  <c r="H670" i="1"/>
  <c r="H678" i="1"/>
  <c r="H638" i="1"/>
  <c r="H698" i="1"/>
  <c r="H629" i="1"/>
  <c r="H697" i="1"/>
  <c r="H711" i="1"/>
  <c r="H672" i="1"/>
  <c r="H683" i="1"/>
  <c r="H673" i="1"/>
  <c r="H680" i="1"/>
  <c r="H632" i="1"/>
  <c r="H699" i="1"/>
  <c r="H628" i="10"/>
  <c r="G715" i="10"/>
  <c r="H715" i="1" l="1"/>
  <c r="I629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05" i="10"/>
  <c r="H689" i="10"/>
  <c r="H687" i="10"/>
  <c r="H683" i="10"/>
  <c r="H679" i="10"/>
  <c r="H675" i="10"/>
  <c r="H671" i="10"/>
  <c r="H644" i="10"/>
  <c r="H643" i="10"/>
  <c r="H642" i="10"/>
  <c r="H641" i="10"/>
  <c r="H709" i="10"/>
  <c r="H693" i="10"/>
  <c r="H713" i="10"/>
  <c r="H697" i="10"/>
  <c r="H681" i="10"/>
  <c r="H677" i="10"/>
  <c r="H673" i="10"/>
  <c r="H669" i="10"/>
  <c r="H678" i="10"/>
  <c r="H670" i="10"/>
  <c r="H647" i="10"/>
  <c r="H646" i="10"/>
  <c r="H645" i="10"/>
  <c r="H701" i="10"/>
  <c r="H680" i="10"/>
  <c r="H672" i="10"/>
  <c r="H685" i="10"/>
  <c r="H682" i="10"/>
  <c r="H674" i="10"/>
  <c r="H629" i="10"/>
  <c r="H684" i="10"/>
  <c r="H640" i="10"/>
  <c r="H634" i="10"/>
  <c r="H630" i="10"/>
  <c r="H639" i="10"/>
  <c r="H637" i="10"/>
  <c r="H635" i="10"/>
  <c r="H633" i="10"/>
  <c r="H631" i="10"/>
  <c r="H668" i="10"/>
  <c r="H676" i="10"/>
  <c r="H638" i="10"/>
  <c r="H636" i="10"/>
  <c r="H632" i="10"/>
  <c r="I691" i="1" l="1"/>
  <c r="I702" i="1"/>
  <c r="I679" i="1"/>
  <c r="I695" i="1"/>
  <c r="I709" i="1"/>
  <c r="I631" i="1"/>
  <c r="I633" i="1"/>
  <c r="I640" i="1"/>
  <c r="I711" i="1"/>
  <c r="I690" i="1"/>
  <c r="I644" i="1"/>
  <c r="I688" i="1"/>
  <c r="I701" i="1"/>
  <c r="I680" i="1"/>
  <c r="I703" i="1"/>
  <c r="I634" i="1"/>
  <c r="I686" i="1"/>
  <c r="I684" i="1"/>
  <c r="I635" i="1"/>
  <c r="I636" i="1"/>
  <c r="I694" i="1"/>
  <c r="I639" i="1"/>
  <c r="I643" i="1"/>
  <c r="I645" i="1"/>
  <c r="I712" i="1"/>
  <c r="I677" i="1"/>
  <c r="I678" i="1"/>
  <c r="I692" i="1"/>
  <c r="I706" i="1"/>
  <c r="I646" i="1"/>
  <c r="I710" i="1"/>
  <c r="I689" i="1"/>
  <c r="I707" i="1"/>
  <c r="I670" i="1"/>
  <c r="I672" i="1"/>
  <c r="I676" i="1"/>
  <c r="I638" i="1"/>
  <c r="I632" i="1"/>
  <c r="I681" i="1"/>
  <c r="I713" i="1"/>
  <c r="I647" i="1"/>
  <c r="I630" i="1"/>
  <c r="I671" i="1"/>
  <c r="I682" i="1"/>
  <c r="I700" i="1"/>
  <c r="I641" i="1"/>
  <c r="I642" i="1"/>
  <c r="I698" i="1"/>
  <c r="I693" i="1"/>
  <c r="I708" i="1"/>
  <c r="I716" i="1"/>
  <c r="I687" i="1"/>
  <c r="I699" i="1"/>
  <c r="I674" i="1"/>
  <c r="I697" i="1"/>
  <c r="I683" i="1"/>
  <c r="I673" i="1"/>
  <c r="I669" i="1"/>
  <c r="I685" i="1"/>
  <c r="I704" i="1"/>
  <c r="I696" i="1"/>
  <c r="I675" i="1"/>
  <c r="I705" i="1"/>
  <c r="I668" i="1"/>
  <c r="I637" i="1"/>
  <c r="H715" i="10"/>
  <c r="I629" i="10"/>
  <c r="I715" i="1" l="1"/>
  <c r="J630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4" i="10"/>
  <c r="I680" i="10"/>
  <c r="I676" i="10"/>
  <c r="I672" i="10"/>
  <c r="I668" i="10"/>
  <c r="I706" i="10"/>
  <c r="I710" i="10"/>
  <c r="I694" i="10"/>
  <c r="I686" i="10"/>
  <c r="I685" i="10"/>
  <c r="I682" i="10"/>
  <c r="I678" i="10"/>
  <c r="I674" i="10"/>
  <c r="I670" i="10"/>
  <c r="I647" i="10"/>
  <c r="I646" i="10"/>
  <c r="I645" i="10"/>
  <c r="I683" i="10"/>
  <c r="I675" i="10"/>
  <c r="I644" i="10"/>
  <c r="I643" i="10"/>
  <c r="I642" i="10"/>
  <c r="I641" i="10"/>
  <c r="I690" i="10"/>
  <c r="I677" i="10"/>
  <c r="I669" i="10"/>
  <c r="I679" i="10"/>
  <c r="I671" i="10"/>
  <c r="I640" i="10"/>
  <c r="I639" i="10"/>
  <c r="I638" i="10"/>
  <c r="I637" i="10"/>
  <c r="I636" i="10"/>
  <c r="I635" i="10"/>
  <c r="I634" i="10"/>
  <c r="I633" i="10"/>
  <c r="I632" i="10"/>
  <c r="I631" i="10"/>
  <c r="I630" i="10"/>
  <c r="I681" i="10"/>
  <c r="I673" i="10"/>
  <c r="I698" i="10"/>
  <c r="J696" i="1" l="1"/>
  <c r="J631" i="1"/>
  <c r="J704" i="1"/>
  <c r="J643" i="1"/>
  <c r="J635" i="1"/>
  <c r="J637" i="1"/>
  <c r="J683" i="1"/>
  <c r="J642" i="1"/>
  <c r="J639" i="1"/>
  <c r="J697" i="1"/>
  <c r="J689" i="1"/>
  <c r="J684" i="1"/>
  <c r="J681" i="1"/>
  <c r="J680" i="1"/>
  <c r="J709" i="1"/>
  <c r="J686" i="1"/>
  <c r="J693" i="1"/>
  <c r="J646" i="1"/>
  <c r="J669" i="1"/>
  <c r="J702" i="1"/>
  <c r="J674" i="1"/>
  <c r="J672" i="1"/>
  <c r="J645" i="1"/>
  <c r="J716" i="1"/>
  <c r="J700" i="1"/>
  <c r="J706" i="1"/>
  <c r="J676" i="1"/>
  <c r="J691" i="1"/>
  <c r="J633" i="1"/>
  <c r="J668" i="1"/>
  <c r="J687" i="1"/>
  <c r="J678" i="1"/>
  <c r="J694" i="1"/>
  <c r="J641" i="1"/>
  <c r="J692" i="1"/>
  <c r="J671" i="1"/>
  <c r="J638" i="1"/>
  <c r="J698" i="1"/>
  <c r="J703" i="1"/>
  <c r="J679" i="1"/>
  <c r="J685" i="1"/>
  <c r="J710" i="1"/>
  <c r="J677" i="1"/>
  <c r="J712" i="1"/>
  <c r="J705" i="1"/>
  <c r="J675" i="1"/>
  <c r="J708" i="1"/>
  <c r="J713" i="1"/>
  <c r="J636" i="1"/>
  <c r="J695" i="1"/>
  <c r="J701" i="1"/>
  <c r="J644" i="1"/>
  <c r="J690" i="1"/>
  <c r="J682" i="1"/>
  <c r="J711" i="1"/>
  <c r="J707" i="1"/>
  <c r="J632" i="1"/>
  <c r="J688" i="1"/>
  <c r="J640" i="1"/>
  <c r="J673" i="1"/>
  <c r="J670" i="1"/>
  <c r="J634" i="1"/>
  <c r="J647" i="1"/>
  <c r="L647" i="1" s="1"/>
  <c r="J699" i="1"/>
  <c r="I715" i="10"/>
  <c r="J630" i="10"/>
  <c r="L685" i="1" l="1"/>
  <c r="L672" i="1"/>
  <c r="L706" i="1"/>
  <c r="L681" i="1"/>
  <c r="L712" i="1"/>
  <c r="L705" i="1"/>
  <c r="L695" i="1"/>
  <c r="L690" i="1"/>
  <c r="L699" i="1"/>
  <c r="L674" i="1"/>
  <c r="L692" i="1"/>
  <c r="L713" i="1"/>
  <c r="L676" i="1"/>
  <c r="L691" i="1"/>
  <c r="L668" i="1"/>
  <c r="L709" i="1"/>
  <c r="L708" i="1"/>
  <c r="L693" i="1"/>
  <c r="L683" i="1"/>
  <c r="L669" i="1"/>
  <c r="L680" i="1"/>
  <c r="L678" i="1"/>
  <c r="L710" i="1"/>
  <c r="L716" i="1"/>
  <c r="L707" i="1"/>
  <c r="L675" i="1"/>
  <c r="L689" i="1"/>
  <c r="L679" i="1"/>
  <c r="L684" i="1"/>
  <c r="L711" i="1"/>
  <c r="L673" i="1"/>
  <c r="L688" i="1"/>
  <c r="L696" i="1"/>
  <c r="L677" i="1"/>
  <c r="L700" i="1"/>
  <c r="L682" i="1"/>
  <c r="L686" i="1"/>
  <c r="L703" i="1"/>
  <c r="L698" i="1"/>
  <c r="L701" i="1"/>
  <c r="L697" i="1"/>
  <c r="L694" i="1"/>
  <c r="L702" i="1"/>
  <c r="L687" i="1"/>
  <c r="L704" i="1"/>
  <c r="L670" i="1"/>
  <c r="L671" i="1"/>
  <c r="J715" i="1"/>
  <c r="K644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716" i="10"/>
  <c r="J699" i="10"/>
  <c r="J681" i="10"/>
  <c r="J677" i="10"/>
  <c r="J673" i="10"/>
  <c r="J669" i="10"/>
  <c r="J703" i="10"/>
  <c r="J707" i="10"/>
  <c r="J691" i="10"/>
  <c r="J683" i="10"/>
  <c r="J679" i="10"/>
  <c r="J675" i="10"/>
  <c r="J671" i="10"/>
  <c r="J644" i="10"/>
  <c r="J643" i="10"/>
  <c r="J642" i="10"/>
  <c r="J641" i="10"/>
  <c r="J680" i="10"/>
  <c r="J672" i="10"/>
  <c r="J695" i="10"/>
  <c r="J686" i="10"/>
  <c r="J685" i="10"/>
  <c r="J682" i="10"/>
  <c r="J674" i="10"/>
  <c r="J640" i="10"/>
  <c r="J639" i="10"/>
  <c r="J638" i="10"/>
  <c r="J637" i="10"/>
  <c r="J636" i="10"/>
  <c r="J635" i="10"/>
  <c r="J634" i="10"/>
  <c r="J633" i="10"/>
  <c r="J632" i="10"/>
  <c r="J631" i="10"/>
  <c r="J711" i="10"/>
  <c r="J687" i="10"/>
  <c r="J684" i="10"/>
  <c r="J676" i="10"/>
  <c r="J668" i="10"/>
  <c r="J678" i="10"/>
  <c r="J646" i="10"/>
  <c r="J647" i="10"/>
  <c r="J645" i="10"/>
  <c r="J670" i="10"/>
  <c r="L647" i="10" l="1"/>
  <c r="L710" i="10" s="1"/>
  <c r="L715" i="1"/>
  <c r="K669" i="1"/>
  <c r="M669" i="1" s="1"/>
  <c r="K708" i="1"/>
  <c r="M708" i="1" s="1"/>
  <c r="K716" i="1"/>
  <c r="K707" i="1"/>
  <c r="M707" i="1" s="1"/>
  <c r="K695" i="1"/>
  <c r="M695" i="1" s="1"/>
  <c r="K692" i="1"/>
  <c r="M692" i="1" s="1"/>
  <c r="K705" i="1"/>
  <c r="M705" i="1" s="1"/>
  <c r="K712" i="1"/>
  <c r="M712" i="1" s="1"/>
  <c r="K694" i="1"/>
  <c r="M694" i="1" s="1"/>
  <c r="K693" i="1"/>
  <c r="M693" i="1" s="1"/>
  <c r="K697" i="1"/>
  <c r="M697" i="1" s="1"/>
  <c r="K685" i="1"/>
  <c r="M685" i="1" s="1"/>
  <c r="K704" i="1"/>
  <c r="M704" i="1" s="1"/>
  <c r="K672" i="1"/>
  <c r="M672" i="1" s="1"/>
  <c r="K711" i="1"/>
  <c r="M711" i="1" s="1"/>
  <c r="K670" i="1"/>
  <c r="M670" i="1" s="1"/>
  <c r="K677" i="1"/>
  <c r="M677" i="1" s="1"/>
  <c r="K675" i="1"/>
  <c r="M675" i="1" s="1"/>
  <c r="K674" i="1"/>
  <c r="M674" i="1" s="1"/>
  <c r="K700" i="1"/>
  <c r="M700" i="1" s="1"/>
  <c r="K706" i="1"/>
  <c r="M706" i="1" s="1"/>
  <c r="K702" i="1"/>
  <c r="M702" i="1" s="1"/>
  <c r="K701" i="1"/>
  <c r="M701" i="1" s="1"/>
  <c r="K696" i="1"/>
  <c r="M696" i="1" s="1"/>
  <c r="K698" i="1"/>
  <c r="M698" i="1" s="1"/>
  <c r="K688" i="1"/>
  <c r="M688" i="1" s="1"/>
  <c r="K684" i="1"/>
  <c r="M684" i="1" s="1"/>
  <c r="K686" i="1"/>
  <c r="M686" i="1" s="1"/>
  <c r="K678" i="1"/>
  <c r="M678" i="1" s="1"/>
  <c r="K713" i="1"/>
  <c r="M713" i="1" s="1"/>
  <c r="K699" i="1"/>
  <c r="M699" i="1" s="1"/>
  <c r="K679" i="1"/>
  <c r="M679" i="1" s="1"/>
  <c r="K691" i="1"/>
  <c r="M691" i="1" s="1"/>
  <c r="K687" i="1"/>
  <c r="M687" i="1" s="1"/>
  <c r="K668" i="1"/>
  <c r="K689" i="1"/>
  <c r="M689" i="1" s="1"/>
  <c r="K673" i="1"/>
  <c r="M673" i="1" s="1"/>
  <c r="K671" i="1"/>
  <c r="M671" i="1" s="1"/>
  <c r="K676" i="1"/>
  <c r="M676" i="1" s="1"/>
  <c r="K682" i="1"/>
  <c r="M682" i="1" s="1"/>
  <c r="K683" i="1"/>
  <c r="M683" i="1" s="1"/>
  <c r="K690" i="1"/>
  <c r="M690" i="1" s="1"/>
  <c r="K710" i="1"/>
  <c r="M710" i="1" s="1"/>
  <c r="K709" i="1"/>
  <c r="M709" i="1" s="1"/>
  <c r="K681" i="1"/>
  <c r="M681" i="1" s="1"/>
  <c r="K703" i="1"/>
  <c r="M703" i="1" s="1"/>
  <c r="K680" i="1"/>
  <c r="M680" i="1" s="1"/>
  <c r="L698" i="10"/>
  <c r="L694" i="10"/>
  <c r="L716" i="10"/>
  <c r="L699" i="10"/>
  <c r="L695" i="10"/>
  <c r="L708" i="10"/>
  <c r="L692" i="10"/>
  <c r="L688" i="10"/>
  <c r="L685" i="10"/>
  <c r="L671" i="10"/>
  <c r="L713" i="10"/>
  <c r="L687" i="10"/>
  <c r="L669" i="10"/>
  <c r="L682" i="10"/>
  <c r="L676" i="10"/>
  <c r="L678" i="10"/>
  <c r="L670" i="10"/>
  <c r="J715" i="10"/>
  <c r="K644" i="10"/>
  <c r="L680" i="10" l="1"/>
  <c r="L684" i="10"/>
  <c r="L701" i="10"/>
  <c r="L693" i="10"/>
  <c r="L712" i="10"/>
  <c r="L686" i="10"/>
  <c r="L672" i="10"/>
  <c r="L674" i="10"/>
  <c r="L697" i="10"/>
  <c r="L709" i="10"/>
  <c r="L691" i="10"/>
  <c r="L690" i="10"/>
  <c r="L689" i="10"/>
  <c r="L673" i="10"/>
  <c r="L715" i="10" s="1"/>
  <c r="L675" i="10"/>
  <c r="L696" i="10"/>
  <c r="L703" i="10"/>
  <c r="L702" i="10"/>
  <c r="L705" i="10"/>
  <c r="L677" i="10"/>
  <c r="L679" i="10"/>
  <c r="L700" i="10"/>
  <c r="L707" i="10"/>
  <c r="L706" i="10"/>
  <c r="L668" i="10"/>
  <c r="L681" i="10"/>
  <c r="L683" i="10"/>
  <c r="L704" i="10"/>
  <c r="L711" i="10"/>
  <c r="K715" i="1"/>
  <c r="Y748" i="1"/>
  <c r="C87" i="9"/>
  <c r="Y775" i="1"/>
  <c r="I183" i="9"/>
  <c r="Y759" i="1"/>
  <c r="G119" i="9"/>
  <c r="Y778" i="1"/>
  <c r="E215" i="9"/>
  <c r="Y741" i="1"/>
  <c r="C55" i="9"/>
  <c r="Y747" i="1"/>
  <c r="I55" i="9"/>
  <c r="G151" i="9"/>
  <c r="Y766" i="1"/>
  <c r="Y774" i="1"/>
  <c r="H183" i="9"/>
  <c r="Y735" i="1"/>
  <c r="D23" i="9"/>
  <c r="H55" i="9"/>
  <c r="Y746" i="1"/>
  <c r="Y777" i="1"/>
  <c r="D215" i="9"/>
  <c r="D183" i="9"/>
  <c r="Y770" i="1"/>
  <c r="I87" i="9"/>
  <c r="Y754" i="1"/>
  <c r="Y749" i="1"/>
  <c r="D87" i="9"/>
  <c r="C119" i="9"/>
  <c r="Y755" i="1"/>
  <c r="Y773" i="1"/>
  <c r="G183" i="9"/>
  <c r="I23" i="9"/>
  <c r="Y740" i="1"/>
  <c r="Y753" i="1"/>
  <c r="H87" i="9"/>
  <c r="E119" i="9"/>
  <c r="Y757" i="1"/>
  <c r="Y743" i="1"/>
  <c r="E55" i="9"/>
  <c r="G55" i="9"/>
  <c r="Y745" i="1"/>
  <c r="Y736" i="1"/>
  <c r="E23" i="9"/>
  <c r="F151" i="9"/>
  <c r="Y765" i="1"/>
  <c r="Y779" i="1"/>
  <c r="F215" i="9"/>
  <c r="Y738" i="1"/>
  <c r="G23" i="9"/>
  <c r="Y769" i="1"/>
  <c r="C183" i="9"/>
  <c r="Y756" i="1"/>
  <c r="D119" i="9"/>
  <c r="E183" i="9"/>
  <c r="Y771" i="1"/>
  <c r="Y752" i="1"/>
  <c r="G87" i="9"/>
  <c r="E87" i="9"/>
  <c r="Y750" i="1"/>
  <c r="E151" i="9"/>
  <c r="Y764" i="1"/>
  <c r="C151" i="9"/>
  <c r="Y762" i="1"/>
  <c r="Y744" i="1"/>
  <c r="F55" i="9"/>
  <c r="M668" i="1"/>
  <c r="F183" i="9"/>
  <c r="Y772" i="1"/>
  <c r="Y767" i="1"/>
  <c r="H151" i="9"/>
  <c r="Y760" i="1"/>
  <c r="H119" i="9"/>
  <c r="Y758" i="1"/>
  <c r="F119" i="9"/>
  <c r="Y739" i="1"/>
  <c r="H23" i="9"/>
  <c r="Y776" i="1"/>
  <c r="C215" i="9"/>
  <c r="F87" i="9"/>
  <c r="Y751" i="1"/>
  <c r="D151" i="9"/>
  <c r="Y763" i="1"/>
  <c r="I151" i="9"/>
  <c r="Y768" i="1"/>
  <c r="Y761" i="1"/>
  <c r="I119" i="9"/>
  <c r="D55" i="9"/>
  <c r="Y742" i="1"/>
  <c r="F23" i="9"/>
  <c r="Y737" i="1"/>
  <c r="M690" i="10"/>
  <c r="Z756" i="10" s="1"/>
  <c r="K713" i="10"/>
  <c r="K709" i="10"/>
  <c r="M709" i="10" s="1"/>
  <c r="Z775" i="10" s="1"/>
  <c r="K705" i="10"/>
  <c r="M705" i="10" s="1"/>
  <c r="Z771" i="10" s="1"/>
  <c r="K701" i="10"/>
  <c r="M701" i="10" s="1"/>
  <c r="Z767" i="10" s="1"/>
  <c r="K697" i="10"/>
  <c r="K693" i="10"/>
  <c r="M693" i="10" s="1"/>
  <c r="Z759" i="10" s="1"/>
  <c r="K689" i="10"/>
  <c r="K685" i="10"/>
  <c r="M685" i="10" s="1"/>
  <c r="Z751" i="10" s="1"/>
  <c r="K710" i="10"/>
  <c r="M710" i="10" s="1"/>
  <c r="Z776" i="10" s="1"/>
  <c r="K706" i="10"/>
  <c r="M706" i="10" s="1"/>
  <c r="Z772" i="10" s="1"/>
  <c r="K702" i="10"/>
  <c r="M702" i="10" s="1"/>
  <c r="Z768" i="10" s="1"/>
  <c r="K698" i="10"/>
  <c r="M698" i="10" s="1"/>
  <c r="Z764" i="10" s="1"/>
  <c r="K694" i="10"/>
  <c r="M694" i="10" s="1"/>
  <c r="Z760" i="10" s="1"/>
  <c r="K690" i="10"/>
  <c r="K716" i="10"/>
  <c r="K711" i="10"/>
  <c r="M711" i="10" s="1"/>
  <c r="Z777" i="10" s="1"/>
  <c r="K707" i="10"/>
  <c r="M707" i="10" s="1"/>
  <c r="Z773" i="10" s="1"/>
  <c r="K703" i="10"/>
  <c r="K699" i="10"/>
  <c r="M699" i="10" s="1"/>
  <c r="Z765" i="10" s="1"/>
  <c r="K695" i="10"/>
  <c r="M695" i="10" s="1"/>
  <c r="Z761" i="10" s="1"/>
  <c r="K691" i="10"/>
  <c r="M691" i="10" s="1"/>
  <c r="Z757" i="10" s="1"/>
  <c r="K687" i="10"/>
  <c r="M687" i="10" s="1"/>
  <c r="Z753" i="10" s="1"/>
  <c r="K712" i="10"/>
  <c r="K696" i="10"/>
  <c r="M696" i="10" s="1"/>
  <c r="Z762" i="10" s="1"/>
  <c r="K686" i="10"/>
  <c r="M686" i="10" s="1"/>
  <c r="Z752" i="10" s="1"/>
  <c r="K682" i="10"/>
  <c r="M682" i="10" s="1"/>
  <c r="Z748" i="10" s="1"/>
  <c r="K678" i="10"/>
  <c r="M678" i="10" s="1"/>
  <c r="Z744" i="10" s="1"/>
  <c r="K674" i="10"/>
  <c r="M674" i="10" s="1"/>
  <c r="Z740" i="10" s="1"/>
  <c r="K670" i="10"/>
  <c r="M670" i="10" s="1"/>
  <c r="Z736" i="10" s="1"/>
  <c r="K700" i="10"/>
  <c r="K704" i="10"/>
  <c r="M704" i="10" s="1"/>
  <c r="Z770" i="10" s="1"/>
  <c r="K688" i="10"/>
  <c r="M688" i="10" s="1"/>
  <c r="Z754" i="10" s="1"/>
  <c r="K684" i="10"/>
  <c r="M684" i="10" s="1"/>
  <c r="Z750" i="10" s="1"/>
  <c r="K680" i="10"/>
  <c r="K676" i="10"/>
  <c r="M676" i="10" s="1"/>
  <c r="Z742" i="10" s="1"/>
  <c r="K672" i="10"/>
  <c r="M672" i="10" s="1"/>
  <c r="Z738" i="10" s="1"/>
  <c r="K668" i="10"/>
  <c r="K708" i="10"/>
  <c r="M708" i="10" s="1"/>
  <c r="Z774" i="10" s="1"/>
  <c r="K677" i="10"/>
  <c r="M677" i="10" s="1"/>
  <c r="Z743" i="10" s="1"/>
  <c r="K669" i="10"/>
  <c r="M669" i="10" s="1"/>
  <c r="Z735" i="10" s="1"/>
  <c r="K679" i="10"/>
  <c r="M679" i="10" s="1"/>
  <c r="Z745" i="10" s="1"/>
  <c r="K671" i="10"/>
  <c r="M671" i="10" s="1"/>
  <c r="Z737" i="10" s="1"/>
  <c r="K681" i="10"/>
  <c r="M681" i="10" s="1"/>
  <c r="Z747" i="10" s="1"/>
  <c r="K673" i="10"/>
  <c r="K675" i="10"/>
  <c r="M675" i="10" s="1"/>
  <c r="Z741" i="10" s="1"/>
  <c r="K683" i="10"/>
  <c r="M683" i="10" s="1"/>
  <c r="Z749" i="10" s="1"/>
  <c r="K692" i="10"/>
  <c r="M692" i="10" s="1"/>
  <c r="Z758" i="10" s="1"/>
  <c r="M713" i="10"/>
  <c r="M673" i="10" l="1"/>
  <c r="Z739" i="10" s="1"/>
  <c r="M680" i="10"/>
  <c r="Z746" i="10" s="1"/>
  <c r="M703" i="10"/>
  <c r="Z769" i="10" s="1"/>
  <c r="M712" i="10"/>
  <c r="Z778" i="10" s="1"/>
  <c r="M689" i="10"/>
  <c r="Z755" i="10" s="1"/>
  <c r="M700" i="10"/>
  <c r="Z766" i="10" s="1"/>
  <c r="M668" i="10"/>
  <c r="Z734" i="10" s="1"/>
  <c r="Z814" i="10" s="1"/>
  <c r="M697" i="10"/>
  <c r="Z763" i="10" s="1"/>
  <c r="M715" i="1"/>
  <c r="C23" i="9"/>
  <c r="Y734" i="1"/>
  <c r="Y815" i="1" s="1"/>
  <c r="K715" i="10"/>
  <c r="M715" i="10" l="1"/>
  <c r="Z815" i="10" s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<sst xmlns="http://schemas.openxmlformats.org/spreadsheetml/2006/main" count="4939" uniqueCount="1280">
  <si>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</si>
  <si>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</si>
  <si>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</si>
  <si>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</si>
  <si>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</si>
  <si>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</si>
  <si>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</si>
  <si>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</si>
  <si>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</si>
  <si>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</si>
  <si>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</si>
  <si>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</si>
  <si>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</si>
  <si>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</si>
  <si>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</si>
  <si>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</si>
  <si>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</si>
  <si>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</si>
  <si>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</si>
  <si>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</si>
  <si>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</si>
  <si>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</si>
  <si>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</si>
  <si>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</si>
  <si>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</si>
  <si>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</si>
  <si>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</si>
  <si>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</si>
  <si>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</si>
  <si>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</si>
  <si>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</si>
  <si>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</si>
  <si>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</si>
  <si>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</si>
  <si>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</si>
  <si>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</si>
  <si>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</si>
  <si>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</si>
  <si>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</si>
  <si>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</si>
  <si>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</si>
  <si>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</si>
  <si>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</si>
  <si>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</si>
  <si>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</si>
  <si>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</si>
  <si>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</si>
  <si>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</si>
  <si>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</si>
  <si>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</si>
  <si>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</si>
  <si>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</si>
  <si>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</si>
  <si>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</si>
  <si>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</si>
  <si>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</si>
  <si>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</si>
  <si>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</si>
  <si>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</si>
  <si>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</si>
  <si>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</si>
  <si>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</si>
  <si>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</si>
  <si>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</si>
  <si>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</si>
  <si>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</si>
  <si>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</si>
  <si>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</si>
  <si>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</si>
  <si>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</si>
  <si>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</si>
  <si>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</si>
  <si>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</si>
  <si>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</si>
  <si>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</si>
  <si>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</si>
  <si>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</si>
  <si>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</si>
  <si>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</si>
  <si>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</si>
  <si>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</si>
  <si>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</si>
  <si>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</si>
  <si>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</si>
  <si>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</si>
  <si>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</si>
  <si>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</si>
  <si>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</si>
  <si>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</si>
  <si>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</si>
  <si>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</si>
  <si>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</si>
  <si>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</si>
  <si>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</si>
  <si>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</si>
  <si>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</si>
  <si>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</si>
  <si>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</si>
  <si>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</si>
  <si>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</si>
  <si>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</si>
  <si>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</si>
  <si>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</si>
  <si>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</si>
  <si>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</si>
  <si>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</si>
  <si>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</si>
  <si>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</si>
  <si>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</si>
  <si>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</si>
  <si>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</si>
  <si>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</si>
  <si>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</si>
  <si>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</si>
  <si>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</si>
  <si>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</si>
  <si>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</si>
  <si>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</si>
  <si>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</si>
  <si>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</si>
  <si>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</si>
  <si>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</si>
  <si>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</si>
  <si>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</si>
  <si>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</si>
  <si>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</si>
  <si>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</si>
  <si>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</si>
  <si>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</si>
  <si>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</si>
  <si>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</si>
  <si>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</si>
  <si>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</si>
  <si>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</si>
  <si>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</si>
  <si>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</si>
  <si>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</si>
  <si>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</si>
  <si>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</si>
  <si>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</si>
  <si>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</si>
  <si>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</si>
  <si>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</si>
  <si>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</si>
  <si>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</si>
  <si>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</si>
  <si>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</si>
  <si>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</si>
  <si>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</si>
  <si>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</si>
  <si>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</si>
  <si>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</si>
  <si>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</si>
  <si>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</si>
  <si>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</si>
  <si>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</si>
  <si>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</si>
  <si>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</si>
  <si>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</si>
  <si>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</si>
  <si>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</si>
  <si>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</si>
  <si>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</si>
  <si>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</si>
  <si>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</si>
  <si>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</si>
  <si>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</si>
  <si>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</si>
  <si>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</si>
  <si>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</si>
  <si>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</si>
  <si>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</si>
  <si>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</si>
  <si>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</si>
  <si>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</si>
  <si>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</si>
  <si>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</si>
  <si>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</si>
  <si>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</si>
  <si>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</si>
  <si>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</si>
  <si>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</si>
  <si>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</si>
  <si>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</si>
  <si>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</si>
  <si>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</si>
  <si>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</si>
  <si>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</si>
  <si>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</si>
  <si>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</si>
  <si>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</si>
  <si>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</si>
  <si>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</si>
  <si>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</si>
  <si>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</si>
  <si>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</si>
  <si>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</si>
  <si>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</si>
  <si>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</si>
  <si>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</si>
  <si>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</si>
  <si>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</si>
  <si>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</si>
  <si>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</si>
  <si>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</si>
  <si>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</si>
  <si>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</si>
  <si>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</si>
  <si>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</si>
  <si>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</si>
  <si>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</si>
  <si>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</si>
  <si>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</si>
  <si>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</si>
  <si>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</si>
  <si>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</si>
  <si>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</si>
  <si>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</si>
  <si>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</si>
  <si>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</si>
  <si>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</si>
  <si>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</si>
  <si>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</si>
  <si>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</si>
  <si>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</si>
  <si>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</si>
  <si>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</si>
  <si>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</si>
  <si>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</si>
  <si>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</si>
  <si>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</si>
  <si>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</si>
  <si>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</si>
  <si>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</si>
  <si>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</si>
  <si>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</si>
  <si>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</si>
  <si>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</si>
  <si>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</si>
  <si>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</si>
  <si>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</si>
  <si>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</si>
  <si>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</si>
  <si>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</si>
  <si>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</si>
  <si>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</si>
  <si>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</si>
  <si>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</si>
  <si>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</si>
  <si>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</si>
  <si>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</si>
  <si>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</si>
  <si>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</si>
  <si>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</si>
  <si>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</si>
  <si>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</si>
  <si>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</si>
  <si>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</si>
  <si>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</si>
  <si>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</si>
  <si>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</si>
  <si>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</si>
  <si>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</si>
  <si>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</si>
  <si>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</si>
  <si>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</si>
  <si>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</si>
  <si>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</si>
  <si>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</si>
  <si>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</si>
  <si>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</si>
  <si>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</si>
  <si>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</si>
  <si>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</si>
  <si>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</si>
  <si>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</si>
  <si>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</si>
  <si>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</si>
  <si>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</si>
  <si>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</si>
  <si>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</si>
  <si>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</si>
  <si>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</si>
  <si>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</si>
  <si>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</si>
  <si>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</si>
  <si>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</si>
  <si>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</si>
  <si>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</si>
  <si>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</si>
  <si>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</si>
  <si>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</si>
  <si>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</si>
  <si>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</si>
  <si>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</si>
  <si>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</si>
  <si>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</si>
  <si>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</si>
  <si>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</si>
  <si>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</si>
  <si>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</si>
  <si>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</si>
  <si>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</si>
  <si>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</si>
  <si>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</si>
  <si>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</si>
  <si>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</si>
  <si>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</si>
  <si>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</si>
  <si>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</si>
  <si>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</si>
  <si>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</si>
  <si>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</si>
  <si>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</si>
  <si>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</si>
  <si>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</si>
  <si>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</si>
  <si>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</si>
  <si>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</si>
  <si>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</si>
  <si>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</si>
  <si>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</si>
  <si>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</si>
  <si>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</si>
  <si>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</si>
  <si>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</si>
  <si>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</si>
  <si>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</si>
  <si>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</si>
  <si>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</si>
  <si>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</si>
  <si>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</si>
  <si>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</si>
  <si>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</si>
  <si>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</si>
  <si>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</si>
  <si>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</si>
  <si>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</si>
  <si>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</si>
  <si>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</si>
  <si>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</si>
  <si>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</si>
  <si>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</si>
  <si>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</si>
  <si>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</si>
  <si>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</si>
  <si>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</si>
  <si>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</si>
  <si>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</si>
  <si>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</si>
  <si>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</si>
  <si>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</si>
  <si>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</si>
  <si>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</si>
  <si>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</si>
  <si>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</si>
  <si>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</si>
  <si>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</si>
  <si>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</si>
  <si>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</si>
  <si>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</si>
  <si>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</si>
  <si>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</si>
  <si>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</si>
  <si>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</si>
  <si>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</si>
  <si>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</si>
  <si>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</si>
  <si>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</si>
  <si>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</si>
  <si>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</si>
  <si>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</si>
  <si>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</si>
  <si>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</si>
  <si>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</si>
  <si>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</si>
  <si>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</si>
  <si>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</si>
  <si>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</si>
  <si>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</si>
  <si>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</si>
  <si>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</si>
  <si>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</si>
  <si>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</si>
  <si>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</si>
  <si>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</si>
  <si>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</si>
  <si>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</si>
  <si>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</si>
  <si>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</si>
  <si>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</si>
  <si>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</si>
  <si>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</si>
  <si>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</si>
  <si>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</si>
  <si>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</si>
  <si>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</si>
  <si>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</si>
  <si>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</si>
  <si>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</si>
  <si>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</si>
  <si>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</si>
  <si>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</si>
  <si>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</si>
  <si>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</si>
  <si>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</si>
  <si>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</si>
  <si>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</si>
  <si>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</si>
  <si>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</si>
  <si>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</si>
  <si>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</si>
  <si>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</si>
  <si>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</si>
  <si>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</si>
  <si>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</si>
  <si>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</si>
  <si>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</si>
  <si>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</si>
  <si>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</si>
  <si>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</si>
  <si>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</si>
  <si>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</si>
  <si>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</si>
  <si>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</si>
  <si>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</si>
  <si>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</si>
  <si>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</si>
  <si>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</si>
  <si>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</si>
  <si>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</si>
  <si>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</si>
  <si>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</si>
  <si>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</si>
  <si>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</si>
  <si>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</si>
  <si>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</si>
  <si>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</si>
  <si>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</si>
  <si>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</si>
  <si>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</si>
  <si>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</si>
  <si>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</si>
  <si>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</si>
  <si>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</si>
  <si>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</si>
  <si>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</si>
  <si>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</si>
  <si>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</si>
  <si>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</si>
  <si>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</si>
  <si>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</si>
  <si>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</si>
  <si>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</si>
  <si>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</si>
  <si>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</si>
  <si>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</si>
  <si>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</si>
  <si>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</si>
  <si>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</si>
  <si>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</si>
  <si>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</si>
  <si>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</si>
  <si>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</si>
  <si>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</si>
  <si>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</si>
  <si>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</si>
  <si>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</si>
  <si>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</si>
  <si>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</si>
  <si>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</si>
  <si>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</si>
  <si>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</si>
  <si>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</si>
  <si>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</si>
  <si>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</si>
  <si>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</si>
  <si>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</si>
  <si>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</si>
  <si>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</si>
  <si>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</si>
  <si>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</si>
  <si>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</si>
  <si>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</si>
  <si>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</si>
  <si>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</si>
  <si>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</si>
  <si>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</si>
  <si>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</si>
  <si>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</si>
  <si>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</si>
  <si>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</si>
  <si>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</si>
  <si>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</si>
  <si>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</si>
  <si>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</si>
  <si>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</si>
  <si>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</si>
  <si>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</si>
  <si>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</si>
  <si>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</si>
  <si>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</si>
  <si>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</si>
  <si>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</si>
  <si>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</si>
  <si>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</si>
  <si>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</si>
  <si>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</si>
  <si>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</si>
  <si>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</si>
  <si>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</si>
  <si>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</si>
  <si>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</si>
  <si>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</si>
  <si>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</si>
  <si>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</si>
  <si>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</si>
  <si>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</si>
  <si>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</si>
  <si>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</si>
  <si>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</si>
  <si>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</si>
  <si>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</si>
  <si>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</si>
  <si>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</si>
  <si>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</si>
  <si>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</si>
  <si>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</si>
  <si>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</si>
  <si>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</si>
  <si>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</si>
  <si>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</si>
  <si>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</si>
  <si>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</si>
  <si>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</si>
  <si>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</si>
  <si>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</si>
  <si>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</si>
  <si>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</si>
  <si>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</si>
  <si>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</si>
  <si>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</si>
  <si>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</si>
  <si>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</si>
  <si>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</si>
  <si>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</si>
  <si>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</si>
  <si>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</si>
  <si>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</si>
  <si>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</si>
  <si>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</si>
  <si>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</si>
  <si>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</si>
  <si>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</si>
  <si>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</si>
  <si>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</si>
  <si>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</si>
  <si>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</si>
  <si>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</si>
  <si>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</si>
  <si>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</si>
  <si>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</si>
  <si>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</si>
  <si>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</si>
  <si>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</si>
  <si>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</si>
  <si>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</si>
  <si>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</si>
  <si>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</si>
  <si>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</si>
  <si>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</si>
  <si>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</si>
  <si>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</si>
  <si>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</si>
  <si>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</si>
  <si>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</si>
  <si>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</si>
  <si>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</si>
  <si>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</si>
  <si>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</si>
  <si>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</si>
  <si>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</si>
  <si>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</si>
  <si>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</si>
  <si>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</si>
  <si>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</si>
  <si>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</si>
  <si>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</si>
  <si>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</si>
  <si>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</si>
  <si>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</si>
  <si>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</si>
  <si>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</si>
  <si>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</si>
  <si>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</si>
  <si>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</si>
  <si>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</si>
  <si>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</si>
  <si>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</si>
  <si>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</si>
  <si>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</si>
  <si>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</si>
  <si>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</si>
  <si>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</si>
  <si>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</si>
  <si>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</si>
  <si>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</si>
  <si>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</si>
  <si>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</si>
  <si>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</si>
  <si>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</si>
  <si>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</si>
  <si>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</si>
  <si>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</si>
  <si>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</si>
  <si>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</si>
  <si>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</si>
  <si>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</si>
  <si>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</si>
  <si>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</si>
  <si>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</si>
  <si>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</si>
  <si>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</si>
  <si>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</si>
  <si>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</si>
  <si>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</si>
  <si>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</si>
  <si>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</si>
  <si>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</si>
  <si>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</si>
  <si>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</si>
  <si>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</si>
  <si>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</si>
  <si>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</si>
  <si>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</si>
  <si>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</si>
  <si>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</si>
  <si>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</si>
  <si>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</si>
  <si>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</si>
  <si>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</si>
  <si>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</si>
  <si>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</si>
  <si>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</si>
  <si>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</si>
  <si>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</si>
  <si>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</si>
  <si>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</si>
  <si>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</si>
  <si>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</si>
  <si>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</si>
  <si>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</si>
  <si>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</si>
  <si>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</si>
  <si>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</si>
  <si>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</si>
  <si>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</si>
  <si>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</si>
  <si>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</si>
  <si>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</si>
  <si>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</si>
  <si>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</si>
  <si>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</si>
  <si>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</si>
  <si>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</si>
  <si>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</si>
  <si>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</si>
  <si>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</si>
  <si>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</si>
  <si>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</si>
  <si>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</si>
  <si>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</si>
  <si>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</si>
  <si>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</si>
  <si>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</si>
  <si>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</si>
  <si>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</si>
  <si>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</si>
  <si>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</si>
  <si>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</si>
  <si>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</si>
  <si>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</si>
  <si>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</si>
  <si>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</si>
  <si>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</si>
  <si>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</si>
  <si>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</si>
  <si>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</si>
  <si>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</si>
  <si>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</si>
  <si>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</si>
  <si>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</si>
  <si>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</si>
  <si>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</si>
  <si>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</si>
  <si>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</si>
  <si>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</si>
  <si>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</si>
  <si>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</si>
  <si>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</si>
  <si>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</si>
  <si>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</si>
  <si>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</si>
  <si>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</si>
  <si>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</si>
  <si>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</si>
  <si>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</si>
  <si>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</si>
  <si>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</si>
  <si>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</si>
  <si>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</si>
  <si>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</si>
  <si>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</si>
  <si>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</si>
  <si>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</si>
  <si>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</si>
  <si>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</si>
  <si>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</si>
  <si>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</si>
  <si>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</si>
  <si>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</si>
  <si>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</si>
  <si>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</si>
  <si>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</si>
  <si>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</si>
  <si>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</si>
  <si>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</si>
  <si>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</si>
  <si>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</si>
  <si>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</si>
  <si>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</si>
  <si>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</si>
  <si>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</si>
  <si>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</si>
  <si>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</si>
  <si>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</si>
  <si>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</si>
  <si>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</si>
  <si>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</si>
  <si>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</si>
  <si>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</si>
  <si>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</si>
  <si>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</si>
  <si>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</si>
  <si>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</si>
  <si>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</si>
  <si>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</si>
  <si>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</si>
  <si>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</si>
  <si>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</si>
  <si>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</si>
  <si>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</si>
  <si>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</si>
  <si>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</si>
  <si>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</si>
  <si>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</si>
  <si>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</si>
  <si>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</si>
  <si>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</si>
  <si>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</si>
  <si>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</si>
  <si>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</si>
  <si>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</si>
  <si>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</si>
  <si>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</si>
  <si>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</si>
  <si>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</si>
  <si>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</si>
  <si>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</si>
  <si>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</si>
  <si>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</si>
  <si>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</si>
  <si>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</si>
  <si>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</si>
  <si>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</si>
  <si>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</si>
  <si>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</si>
  <si>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</si>
  <si>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</si>
  <si>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</si>
  <si>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</si>
  <si>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</si>
  <si>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</si>
  <si>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</si>
  <si>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</si>
  <si>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</si>
  <si>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</si>
  <si>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</si>
  <si>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</si>
  <si>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</si>
  <si>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</si>
  <si>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</si>
  <si>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</si>
  <si>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</si>
  <si>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</si>
  <si>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</si>
  <si>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</si>
  <si>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</si>
  <si>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</si>
  <si>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</si>
  <si>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</si>
  <si>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</si>
  <si>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</si>
  <si>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</si>
  <si>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</si>
  <si>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</si>
  <si>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</si>
  <si>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</si>
  <si>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</si>
  <si>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</si>
  <si>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</si>
  <si>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</si>
  <si>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</si>
  <si>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</si>
  <si>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</si>
  <si>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</si>
  <si>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</si>
  <si>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</si>
  <si>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</si>
  <si>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</si>
  <si>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</si>
  <si>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</si>
  <si>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</si>
  <si>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</si>
  <si>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</si>
  <si>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</si>
  <si>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</si>
  <si>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</si>
  <si>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</si>
  <si>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</si>
  <si>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</si>
  <si>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</si>
  <si>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</si>
  <si>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</si>
  <si>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</si>
  <si>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</si>
  <si>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</si>
  <si>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</si>
  <si>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</si>
  <si>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</si>
  <si>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</si>
  <si>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</si>
  <si>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</si>
  <si>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</si>
  <si>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</si>
  <si>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</si>
  <si>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</si>
  <si>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</si>
  <si>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</si>
  <si>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</si>
  <si>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</si>
  <si>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</si>
  <si>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</si>
  <si>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</si>
  <si>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</si>
  <si>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</si>
  <si>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</si>
  <si>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</si>
  <si>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</si>
  <si>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</si>
  <si>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</si>
  <si>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</si>
  <si>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</si>
  <si>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</si>
  <si>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</si>
  <si>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</si>
  <si>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</si>
  <si>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</si>
  <si>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</si>
  <si>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</si>
  <si>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</si>
  <si>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</si>
  <si>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</si>
  <si>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</si>
  <si>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</si>
  <si>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</si>
  <si>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</si>
  <si>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</si>
  <si>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</si>
  <si>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</si>
  <si>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</si>
  <si>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</si>
  <si>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</si>
  <si>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</si>
  <si>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</si>
  <si>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</si>
  <si>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</si>
  <si>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</si>
  <si>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</si>
  <si>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</si>
  <si>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</si>
  <si>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</si>
  <si>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</si>
  <si>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</si>
  <si>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</si>
  <si>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</si>
  <si>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</si>
  <si>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</si>
  <si>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</si>
  <si>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</si>
  <si>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</si>
  <si>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</si>
  <si>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</si>
  <si>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</si>
  <si>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</si>
  <si>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</si>
  <si>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</si>
  <si>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</si>
  <si>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</si>
  <si>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</si>
  <si>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</si>
  <si>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</si>
  <si>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</si>
  <si>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</si>
  <si>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</si>
  <si>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</si>
  <si>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</si>
  <si>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</si>
  <si>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</si>
  <si>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</si>
  <si>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</si>
  <si>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</si>
  <si>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</si>
  <si>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</si>
  <si>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</si>
  <si>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</si>
  <si>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</si>
  <si>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</si>
  <si>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</si>
  <si>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</si>
  <si>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</si>
  <si>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</si>
  <si>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</si>
  <si>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</si>
  <si>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</si>
  <si>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</si>
  <si>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</si>
  <si>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</si>
  <si>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</si>
  <si>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</si>
  <si>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</si>
  <si>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</si>
  <si>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</si>
  <si>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</si>
  <si>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</si>
  <si>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</si>
  <si>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</si>
  <si>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</si>
  <si>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</si>
  <si>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</si>
  <si>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</si>
  <si>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</si>
  <si>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</si>
  <si>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</si>
  <si>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</si>
  <si>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</si>
  <si>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</si>
  <si>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</si>
  <si>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</si>
  <si>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</si>
  <si>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</si>
  <si>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</si>
  <si>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</si>
  <si>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</si>
  <si>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</si>
  <si>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</si>
  <si>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</si>
  <si>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</si>
  <si>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</si>
  <si>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</si>
  <si>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</si>
  <si>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</si>
  <si>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</si>
  <si>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</si>
  <si>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</si>
  <si>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</si>
  <si>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</si>
  <si>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</si>
  <si>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</si>
  <si>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</si>
  <si>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</si>
  <si>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</si>
  <si>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</si>
  <si>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</si>
  <si>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</si>
  <si>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</si>
  <si>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</si>
  <si>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</si>
  <si>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</si>
  <si>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</si>
  <si>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</si>
  <si>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</si>
  <si>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</si>
  <si>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</si>
  <si>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</si>
  <si>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</si>
  <si>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</si>
  <si>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</si>
  <si>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</si>
  <si>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</si>
  <si>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</si>
  <si>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</si>
  <si>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</si>
  <si>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</si>
  <si>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</si>
  <si>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</si>
  <si>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</si>
  <si>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</si>
  <si>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</si>
  <si>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</si>
  <si>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</si>
  <si>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</si>
  <si>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</si>
  <si>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</si>
  <si>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</si>
  <si>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</si>
  <si>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</si>
  <si>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</si>
  <si>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</si>
  <si>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</si>
  <si>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</si>
  <si>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</si>
  <si>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</si>
  <si>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</si>
  <si>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</si>
  <si>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</si>
  <si>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</si>
  <si>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</si>
  <si>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</si>
  <si>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</si>
  <si>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</si>
  <si>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</si>
  <si>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</si>
  <si>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</si>
  <si>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</si>
  <si>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</si>
  <si>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</si>
  <si>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</si>
  <si>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</si>
  <si>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</si>
  <si>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</si>
  <si>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</si>
  <si>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</si>
  <si>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</si>
  <si>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</si>
  <si>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</si>
  <si>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</si>
  <si>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</si>
  <si>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</si>
  <si>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</si>
  <si>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</si>
  <si>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</si>
  <si>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</si>
  <si>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</si>
  <si>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</si>
  <si>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</si>
  <si>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</si>
  <si>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</si>
  <si>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</si>
  <si>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</si>
  <si>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</si>
  <si>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</si>
  <si>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</si>
  <si>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</si>
  <si>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</si>
  <si>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</si>
  <si>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</si>
  <si>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</si>
  <si>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</si>
  <si>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</si>
  <si>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</si>
  <si>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</si>
  <si>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</si>
  <si>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</si>
  <si>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</si>
  <si>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</si>
  <si>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</si>
  <si>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</si>
  <si>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</si>
  <si>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</si>
  <si>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</si>
  <si>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</si>
  <si>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</si>
  <si>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</si>
  <si>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</si>
  <si>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</si>
  <si>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</si>
  <si>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</si>
  <si>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</si>
  <si>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</si>
  <si>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</si>
  <si>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</si>
  <si>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</si>
  <si>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</si>
  <si>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</si>
  <si>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</si>
  <si>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</si>
  <si>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</si>
  <si>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</si>
  <si>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</si>
  <si>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</si>
  <si>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</si>
  <si>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</si>
  <si>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</si>
  <si>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</si>
  <si>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</si>
  <si>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</si>
  <si>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</si>
  <si>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</si>
  <si>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</si>
  <si>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</si>
  <si>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</si>
  <si>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</si>
  <si>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</si>
  <si>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</si>
  <si>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</si>
  <si>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</si>
  <si>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</si>
  <si>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</si>
  <si>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</si>
  <si>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</si>
  <si>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</si>
  <si>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</si>
  <si>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</si>
  <si>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</si>
  <si>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</si>
  <si>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</si>
  <si>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</si>
  <si>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</si>
  <si>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</si>
  <si>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</si>
  <si>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</si>
  <si>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</si>
  <si>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</si>
  <si>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</si>
  <si>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</si>
  <si>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</si>
  <si>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</si>
  <si>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</si>
  <si>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</si>
  <si>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</si>
  <si>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</si>
  <si>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</si>
  <si>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</si>
  <si>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</si>
  <si>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</si>
  <si>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</si>
  <si>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</si>
  <si>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</si>
  <si>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</si>
  <si>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</si>
  <si>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</si>
  <si>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</si>
  <si>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</si>
  <si>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</si>
  <si>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</si>
  <si>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</si>
  <si>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</si>
  <si>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</si>
  <si>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</si>
  <si>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</si>
  <si>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</si>
  <si>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</si>
  <si>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</si>
  <si>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</si>
  <si>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</si>
  <si>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</si>
  <si>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</si>
  <si>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</si>
  <si>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</si>
  <si>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</si>
  <si>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</si>
  <si>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</si>
  <si>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</si>
  <si>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</si>
  <si>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</si>
  <si>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</si>
  <si>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</si>
  <si>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</si>
  <si>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</si>
  <si>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</si>
  <si>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</si>
  <si>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</si>
  <si>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</si>
  <si>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</si>
  <si>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</si>
  <si>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</si>
  <si>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</si>
  <si>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</si>
  <si>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</si>
  <si>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</si>
  <si>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</si>
  <si>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</si>
  <si>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</si>
  <si>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</si>
  <si>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</si>
  <si>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</si>
  <si>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</si>
  <si>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</si>
  <si>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</si>
  <si>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</si>
  <si>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</si>
  <si>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</si>
  <si>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</si>
  <si>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</si>
  <si>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</si>
  <si>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</si>
  <si>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</si>
  <si>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</si>
  <si>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</si>
  <si>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</si>
  <si>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</si>
  <si>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</si>
  <si>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</si>
  <si>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</si>
  <si>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</si>
  <si>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</si>
  <si>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</si>
  <si>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</si>
  <si>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</si>
  <si>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</si>
  <si>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</si>
  <si>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</si>
  <si>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</si>
  <si>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</si>
  <si>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</si>
  <si>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</si>
  <si>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</si>
  <si>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</si>
  <si>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</si>
  <si>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</si>
  <si>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</si>
  <si>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</si>
  <si>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</si>
  <si>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</si>
  <si>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</si>
  <si>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</si>
  <si>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</si>
  <si>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</si>
  <si>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</si>
  <si>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</si>
  <si>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</si>
  <si>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</si>
  <si>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</si>
  <si>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</si>
  <si>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</si>
  <si>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</si>
  <si>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</si>
  <si>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</si>
  <si>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</si>
  <si>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</si>
  <si>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</si>
  <si>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</si>
  <si>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</si>
  <si>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</si>
  <si>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</si>
  <si>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</si>
  <si>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</si>
  <si>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</si>
  <si>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</si>
  <si>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</si>
  <si>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</si>
  <si>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</si>
  <si>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</si>
  <si>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</si>
  <si>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</si>
  <si>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</si>
  <si>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</si>
  <si>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023</t>
  </si>
  <si>
    <t>Three Rivers Hospital</t>
  </si>
  <si>
    <t>507 Hospital Way</t>
  </si>
  <si>
    <t>P.O. Box 577</t>
  </si>
  <si>
    <t>Brewster, WA 98812</t>
  </si>
  <si>
    <t>Okanogan</t>
  </si>
  <si>
    <t>J. Scott Graham</t>
  </si>
  <si>
    <t>Jennifer Munson</t>
  </si>
  <si>
    <t>Mike Pruett</t>
  </si>
  <si>
    <t>(509) 689-2517</t>
  </si>
  <si>
    <t>(509) 689-2086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</si>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</sst>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0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9" fillId="0" borderId="1" xfId="1" quotePrefix="1" applyNumberFormat="1" applyFont="1" applyFill="1" applyBorder="1" applyProtection="1">
      <protection locked="0"/>
    </xf>
    <xf numFmtId="37" fontId="9" fillId="8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0" borderId="1" xfId="0" applyNumberFormat="1" applyFont="1" applyBorder="1" applyProtection="1">
      <protection locked="0"/>
    </xf>
    <xf numFmtId="38" fontId="9" fillId="0" borderId="1" xfId="0" applyNumberFormat="1" applyFont="1" applyBorder="1" applyAlignment="1" applyProtection="1">
      <alignment horizontal="center"/>
      <protection locked="0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2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E59">
            <v>632</v>
          </cell>
          <cell r="J59">
            <v>103</v>
          </cell>
          <cell r="L59">
            <v>571</v>
          </cell>
          <cell r="O59">
            <v>76</v>
          </cell>
          <cell r="P59">
            <v>17212</v>
          </cell>
          <cell r="Q59">
            <v>9762</v>
          </cell>
          <cell r="R59">
            <v>16812</v>
          </cell>
          <cell r="U59">
            <v>18285</v>
          </cell>
          <cell r="W59">
            <v>130</v>
          </cell>
          <cell r="X59">
            <v>1248</v>
          </cell>
          <cell r="Y59">
            <v>4128</v>
          </cell>
          <cell r="AC59">
            <v>817</v>
          </cell>
          <cell r="AE59">
            <v>1381</v>
          </cell>
          <cell r="AG59">
            <v>8303</v>
          </cell>
          <cell r="AJ59">
            <v>2604</v>
          </cell>
          <cell r="AO59">
            <v>3620</v>
          </cell>
          <cell r="AY59">
            <v>5496</v>
          </cell>
          <cell r="BE59">
            <v>57603</v>
          </cell>
        </row>
        <row r="71">
          <cell r="D71">
            <v>0</v>
          </cell>
          <cell r="E71">
            <v>949181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1483</v>
          </cell>
          <cell r="K71">
            <v>0</v>
          </cell>
          <cell r="L71">
            <v>857565</v>
          </cell>
          <cell r="M71">
            <v>0</v>
          </cell>
          <cell r="N71">
            <v>0</v>
          </cell>
          <cell r="O71">
            <v>259756</v>
          </cell>
          <cell r="P71">
            <v>899462</v>
          </cell>
          <cell r="Q71">
            <v>133296</v>
          </cell>
          <cell r="R71">
            <v>588893</v>
          </cell>
          <cell r="S71">
            <v>118430</v>
          </cell>
          <cell r="T71">
            <v>0</v>
          </cell>
          <cell r="U71">
            <v>698185</v>
          </cell>
          <cell r="V71">
            <v>0</v>
          </cell>
          <cell r="W71">
            <v>81355</v>
          </cell>
          <cell r="X71">
            <v>210120</v>
          </cell>
          <cell r="Y71">
            <v>518264</v>
          </cell>
          <cell r="Z71">
            <v>0</v>
          </cell>
          <cell r="AA71">
            <v>0</v>
          </cell>
          <cell r="AB71">
            <v>715392</v>
          </cell>
          <cell r="AC71">
            <v>49658</v>
          </cell>
          <cell r="AD71">
            <v>0</v>
          </cell>
          <cell r="AE71">
            <v>53825</v>
          </cell>
          <cell r="AF71">
            <v>0</v>
          </cell>
          <cell r="AG71">
            <v>1994708</v>
          </cell>
          <cell r="AH71">
            <v>0</v>
          </cell>
          <cell r="AI71">
            <v>0</v>
          </cell>
          <cell r="AJ71">
            <v>1911266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214770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201126</v>
          </cell>
          <cell r="AZ71">
            <v>0</v>
          </cell>
          <cell r="BA71">
            <v>60263</v>
          </cell>
          <cell r="BB71">
            <v>0</v>
          </cell>
          <cell r="BC71">
            <v>0</v>
          </cell>
          <cell r="BD71">
            <v>140962</v>
          </cell>
          <cell r="BE71">
            <v>533514</v>
          </cell>
          <cell r="BF71">
            <v>174089</v>
          </cell>
          <cell r="BG71">
            <v>0</v>
          </cell>
          <cell r="BH71">
            <v>726511</v>
          </cell>
          <cell r="BI71">
            <v>0</v>
          </cell>
          <cell r="BJ71">
            <v>486392</v>
          </cell>
          <cell r="BK71">
            <v>455262</v>
          </cell>
          <cell r="BL71">
            <v>130902</v>
          </cell>
          <cell r="BM71">
            <v>0</v>
          </cell>
          <cell r="BN71">
            <v>645348</v>
          </cell>
          <cell r="BO71">
            <v>26775</v>
          </cell>
          <cell r="BP71">
            <v>108448</v>
          </cell>
          <cell r="BQ71">
            <v>0</v>
          </cell>
          <cell r="BR71">
            <v>236914</v>
          </cell>
          <cell r="BS71">
            <v>0</v>
          </cell>
          <cell r="BT71">
            <v>0</v>
          </cell>
          <cell r="BU71">
            <v>0</v>
          </cell>
          <cell r="BV71">
            <v>279874</v>
          </cell>
          <cell r="BW71">
            <v>0</v>
          </cell>
          <cell r="BX71">
            <v>194244</v>
          </cell>
          <cell r="BY71">
            <v>309999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278450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2" transitionEvaluation="1" transitionEntry="1" codeName="Sheet1">
    <pageSetUpPr autoPageBreaks="0" fitToPage="1"/>
  </sheetPr>
  <dimension ref="A1:CF817"/>
  <sheetViews>
    <sheetView showGridLines="0" tabSelected="1" topLeftCell="A62" zoomScale="75" zoomScaleNormal="75" workbookViewId="0">
      <selection activeCell="I531" sqref="I531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1231</v>
      </c>
    </row>
    <row r="2" spans="1:6" ht="12.75" customHeight="1" x14ac:dyDescent="0.3">
      <c r="A2" s="1" t="s">
        <v>1232</v>
      </c>
      <c r="C2" s="180"/>
    </row>
    <row r="3" spans="1:6" ht="12.75" customHeight="1" x14ac:dyDescent="0.3">
      <c r="A3" s="150"/>
      <c r="C3" s="180"/>
    </row>
    <row r="4" spans="1:6" ht="12.75" customHeight="1" x14ac:dyDescent="0.3">
      <c r="C4" s="180"/>
    </row>
    <row r="5" spans="1:6" ht="12.75" customHeight="1" x14ac:dyDescent="0.3">
      <c r="A5" s="150" t="s">
        <v>1257</v>
      </c>
      <c r="C5" s="180"/>
    </row>
    <row r="6" spans="1:6" ht="12.75" customHeight="1" x14ac:dyDescent="0.3">
      <c r="A6" s="150" t="s">
        <v>0</v>
      </c>
      <c r="C6" s="180"/>
    </row>
    <row r="7" spans="1:6" ht="12.75" customHeight="1" x14ac:dyDescent="0.3">
      <c r="A7" s="150" t="s">
        <v>1</v>
      </c>
      <c r="C7" s="180"/>
    </row>
    <row r="8" spans="1:6" ht="12.75" customHeight="1" x14ac:dyDescent="0.3">
      <c r="C8" s="180"/>
    </row>
    <row r="9" spans="1:6" ht="12.75" customHeight="1" x14ac:dyDescent="0.3">
      <c r="C9" s="180"/>
    </row>
    <row r="10" spans="1:6" ht="12.75" customHeight="1" x14ac:dyDescent="0.3">
      <c r="A10" s="149" t="s">
        <v>1228</v>
      </c>
      <c r="C10" s="180"/>
    </row>
    <row r="11" spans="1:6" ht="12.75" customHeight="1" x14ac:dyDescent="0.3">
      <c r="A11" s="149" t="s">
        <v>1230</v>
      </c>
      <c r="C11" s="180"/>
    </row>
    <row r="12" spans="1:6" ht="12.75" customHeight="1" x14ac:dyDescent="0.3">
      <c r="C12" s="180"/>
    </row>
    <row r="13" spans="1:6" ht="12.75" customHeight="1" x14ac:dyDescent="0.3">
      <c r="C13" s="180"/>
    </row>
    <row r="14" spans="1:6" ht="12.75" customHeight="1" x14ac:dyDescent="0.3">
      <c r="A14" s="150" t="s">
        <v>2</v>
      </c>
      <c r="C14" s="180"/>
    </row>
    <row r="15" spans="1:6" ht="12.75" customHeight="1" x14ac:dyDescent="0.3">
      <c r="A15" s="229"/>
      <c r="C15" s="180"/>
    </row>
    <row r="16" spans="1:6" ht="12.75" customHeight="1" x14ac:dyDescent="0.3">
      <c r="A16" s="230" t="s">
        <v>1266</v>
      </c>
      <c r="C16" s="180"/>
      <c r="F16" s="223"/>
    </row>
    <row r="17" spans="1:6" ht="12.75" customHeight="1" x14ac:dyDescent="0.3">
      <c r="A17" s="230" t="s">
        <v>1264</v>
      </c>
      <c r="C17" s="223"/>
    </row>
    <row r="18" spans="1:6" ht="12.75" customHeight="1" x14ac:dyDescent="0.3">
      <c r="A18" s="175"/>
      <c r="C18" s="180"/>
    </row>
    <row r="19" spans="1:6" ht="12.75" customHeight="1" x14ac:dyDescent="0.3">
      <c r="C19" s="180"/>
    </row>
    <row r="20" spans="1:6" ht="12.75" customHeight="1" x14ac:dyDescent="0.3">
      <c r="A20" s="210" t="s">
        <v>1233</v>
      </c>
      <c r="B20" s="210"/>
      <c r="C20" s="224"/>
      <c r="D20" s="210"/>
      <c r="E20" s="210"/>
      <c r="F20" s="210"/>
    </row>
    <row r="21" spans="1:6" ht="22.5" customHeight="1" x14ac:dyDescent="0.3">
      <c r="A21" s="150"/>
      <c r="C21" s="180"/>
    </row>
    <row r="22" spans="1:6" ht="12.65" customHeight="1" x14ac:dyDescent="0.3">
      <c r="A22" s="182" t="s">
        <v>1253</v>
      </c>
      <c r="B22" s="183"/>
      <c r="C22" s="184"/>
      <c r="D22" s="182"/>
      <c r="E22" s="182"/>
    </row>
    <row r="23" spans="1:6" ht="12.65" customHeight="1" x14ac:dyDescent="0.3">
      <c r="B23" s="150"/>
      <c r="C23" s="180"/>
    </row>
    <row r="24" spans="1:6" ht="12.65" customHeight="1" x14ac:dyDescent="0.3">
      <c r="A24" s="185" t="s">
        <v>3</v>
      </c>
      <c r="C24" s="180"/>
    </row>
    <row r="25" spans="1:6" ht="12.65" customHeight="1" x14ac:dyDescent="0.3">
      <c r="A25" s="149" t="s">
        <v>1234</v>
      </c>
      <c r="C25" s="180"/>
    </row>
    <row r="26" spans="1:6" ht="12.65" customHeight="1" x14ac:dyDescent="0.3">
      <c r="A26" s="150" t="s">
        <v>4</v>
      </c>
      <c r="C26" s="180"/>
    </row>
    <row r="27" spans="1:6" ht="12.65" customHeight="1" x14ac:dyDescent="0.3">
      <c r="A27" s="149" t="s">
        <v>1235</v>
      </c>
      <c r="C27" s="180"/>
    </row>
    <row r="28" spans="1:6" ht="12.65" customHeight="1" x14ac:dyDescent="0.3">
      <c r="A28" s="150" t="s">
        <v>5</v>
      </c>
      <c r="C28" s="180"/>
    </row>
    <row r="29" spans="1:6" ht="12.65" customHeight="1" x14ac:dyDescent="0.3">
      <c r="A29" s="149"/>
      <c r="C29" s="180"/>
    </row>
    <row r="30" spans="1:6" ht="12.65" customHeight="1" x14ac:dyDescent="0.3">
      <c r="A30" s="1" t="s">
        <v>6</v>
      </c>
      <c r="C30" s="180"/>
    </row>
    <row r="31" spans="1:6" ht="12.65" customHeight="1" x14ac:dyDescent="0.3">
      <c r="A31" s="150" t="s">
        <v>7</v>
      </c>
      <c r="C31" s="180"/>
    </row>
    <row r="32" spans="1:6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1465825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92523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129448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33467</v>
      </c>
      <c r="Q48" s="129">
        <f>ROUND(((B48/CE61)*Q61),0)</f>
        <v>20399</v>
      </c>
      <c r="R48" s="129">
        <f>ROUND(((B48/CE61)*R61),0)</f>
        <v>0</v>
      </c>
      <c r="S48" s="129">
        <f>ROUND(((B48/CE61)*S61),0)</f>
        <v>10717</v>
      </c>
      <c r="T48" s="129">
        <f>ROUND(((B48/CE61)*T61),0)</f>
        <v>0</v>
      </c>
      <c r="U48" s="129">
        <f>ROUND(((B48/CE61)*U61),0)</f>
        <v>78721</v>
      </c>
      <c r="V48" s="129">
        <f>ROUND(((B48/CE61)*V61),0)</f>
        <v>0</v>
      </c>
      <c r="W48" s="129">
        <f>ROUND(((B48/CE61)*W61),0)</f>
        <v>1691</v>
      </c>
      <c r="X48" s="129">
        <f>ROUND(((B48/CE61)*X61),0)</f>
        <v>18852</v>
      </c>
      <c r="Y48" s="129">
        <f>ROUND(((B48/CE61)*Y61),0)</f>
        <v>61135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11097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20078</v>
      </c>
      <c r="AF48" s="129">
        <f>ROUND(((B48/CE61)*AF61),0)</f>
        <v>0</v>
      </c>
      <c r="AG48" s="129">
        <f>ROUND(((B48/CE61)*AG61),0)</f>
        <v>66838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303713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23555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33442</v>
      </c>
      <c r="AZ48" s="129">
        <f>ROUND(((B48/CE61)*AZ61),0)</f>
        <v>0</v>
      </c>
      <c r="BA48" s="129">
        <f>ROUND(((B48/CE61)*BA61),0)</f>
        <v>6158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11493</v>
      </c>
      <c r="BE48" s="129">
        <f>ROUND(((B48/CE61)*BE61),0)</f>
        <v>42418</v>
      </c>
      <c r="BF48" s="129">
        <f>ROUND(((B48/CE61)*BF61),0)</f>
        <v>41775</v>
      </c>
      <c r="BG48" s="129">
        <f>ROUND(((B48/CE61)*BG61),0)</f>
        <v>0</v>
      </c>
      <c r="BH48" s="129">
        <f>ROUND(((B48/CE61)*BH61),0)</f>
        <v>43889</v>
      </c>
      <c r="BI48" s="129">
        <f>ROUND(((B48/CE61)*BI61),0)</f>
        <v>0</v>
      </c>
      <c r="BJ48" s="129">
        <f>ROUND(((B48/CE61)*BJ61),0)</f>
        <v>73124</v>
      </c>
      <c r="BK48" s="129">
        <f>ROUND(((B48/CE61)*BK61),0)</f>
        <v>45531</v>
      </c>
      <c r="BL48" s="129">
        <f>ROUND(((B48/CE61)*BL61),0)</f>
        <v>43231</v>
      </c>
      <c r="BM48" s="129">
        <f>ROUND(((B48/CE61)*BM61),0)</f>
        <v>0</v>
      </c>
      <c r="BN48" s="129">
        <f>ROUND(((B48/CE61)*BN61),0)</f>
        <v>63255</v>
      </c>
      <c r="BO48" s="129">
        <f>ROUND(((B48/CE61)*BO61),0)</f>
        <v>9316</v>
      </c>
      <c r="BP48" s="129">
        <f>ROUND(((B48/CE61)*BP61),0)</f>
        <v>15213</v>
      </c>
      <c r="BQ48" s="129">
        <f>ROUND(((B48/CE61)*BQ61),0)</f>
        <v>0</v>
      </c>
      <c r="BR48" s="129">
        <f>ROUND(((B48/CE61)*BR61),0)</f>
        <v>34945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38217</v>
      </c>
      <c r="BW48" s="129">
        <f>ROUND(((B48/CE61)*BW61),0)</f>
        <v>0</v>
      </c>
      <c r="BX48" s="129">
        <f>ROUND(((B48/CE61)*BX61),0)</f>
        <v>18459</v>
      </c>
      <c r="BY48" s="129">
        <f>ROUND(((B48/CE61)*BY61),0)</f>
        <v>73124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1465824</v>
      </c>
    </row>
    <row r="49" spans="1:83" ht="12.65" customHeight="1" x14ac:dyDescent="0.3">
      <c r="A49" s="129" t="s">
        <v>206</v>
      </c>
      <c r="B49" s="129">
        <f>B47+B48</f>
        <v>1465825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598772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36159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50584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30749</v>
      </c>
      <c r="Q52" s="129">
        <f>ROUND((B52/(CE76+CF76)*Q76),0)</f>
        <v>3342</v>
      </c>
      <c r="R52" s="129">
        <f>ROUND((B52/(CE76+CF76)*R76),0)</f>
        <v>282</v>
      </c>
      <c r="S52" s="129">
        <f>ROUND((B52/(CE76+CF76)*S76),0)</f>
        <v>20931</v>
      </c>
      <c r="T52" s="129">
        <f>ROUND((B52/(CE76+CF76)*T76),0)</f>
        <v>0</v>
      </c>
      <c r="U52" s="129">
        <f>ROUND((B52/(CE76+CF76)*U76),0)</f>
        <v>10006</v>
      </c>
      <c r="V52" s="129">
        <f>ROUND((B52/(CE76+CF76)*V76),0)</f>
        <v>0</v>
      </c>
      <c r="W52" s="129">
        <f>ROUND((B52/(CE76+CF76)*W76),0)</f>
        <v>574</v>
      </c>
      <c r="X52" s="129">
        <f>ROUND((B52/(CE76+CF76)*X76),0)</f>
        <v>6413</v>
      </c>
      <c r="Y52" s="129">
        <f>ROUND((B52/(CE76+CF76)*Y76),0)</f>
        <v>20795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10497</v>
      </c>
      <c r="AC52" s="129">
        <f>ROUND((B52/(CE76+CF76)*AC76),0)</f>
        <v>11479</v>
      </c>
      <c r="AD52" s="129">
        <f>ROUND((B52/(CE76+CF76)*AD76),0)</f>
        <v>0</v>
      </c>
      <c r="AE52" s="129">
        <f>ROUND((B52/(CE76+CF76)*AE76),0)</f>
        <v>7666</v>
      </c>
      <c r="AF52" s="129">
        <f>ROUND((B52/(CE76+CF76)*AF76),0)</f>
        <v>0</v>
      </c>
      <c r="AG52" s="129">
        <f>ROUND((B52/(CE76+CF76)*AG76),0)</f>
        <v>59430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63775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9202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27699</v>
      </c>
      <c r="AZ52" s="129">
        <f>ROUND((B52/(CE76+CF76)*AZ76),0)</f>
        <v>0</v>
      </c>
      <c r="BA52" s="129">
        <f>ROUND((B52/(CE76+CF76)*BA76),0)</f>
        <v>16346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64475</v>
      </c>
      <c r="BF52" s="129">
        <f>ROUND((B52/(CE76+CF76)*BF76),0)</f>
        <v>4491</v>
      </c>
      <c r="BG52" s="129">
        <f>ROUND((B52/(CE76+CF76)*BG76),0)</f>
        <v>0</v>
      </c>
      <c r="BH52" s="129">
        <f>ROUND((B52/(CE76+CF76)*BH76),0)</f>
        <v>7562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9421</v>
      </c>
      <c r="BL52" s="129">
        <f>ROUND((B52/(CE76+CF76)*BL76),0)</f>
        <v>10988</v>
      </c>
      <c r="BM52" s="129">
        <f>ROUND((B52/(CE76+CF76)*BM76),0)</f>
        <v>0</v>
      </c>
      <c r="BN52" s="129">
        <f>ROUND((B52/(CE76+CF76)*BN76),0)</f>
        <v>81186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19239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10110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5369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598770</v>
      </c>
    </row>
    <row r="53" spans="1:83" ht="12.65" customHeight="1" x14ac:dyDescent="0.3">
      <c r="A53" s="129" t="s">
        <v>206</v>
      </c>
      <c r="B53" s="129">
        <f>B51+B52</f>
        <v>598772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/>
      <c r="D59" s="137"/>
      <c r="E59" s="137">
        <v>436</v>
      </c>
      <c r="F59" s="137"/>
      <c r="G59" s="137"/>
      <c r="H59" s="137"/>
      <c r="I59" s="137"/>
      <c r="J59" s="137">
        <v>0</v>
      </c>
      <c r="K59" s="137"/>
      <c r="L59" s="137">
        <v>610</v>
      </c>
      <c r="M59" s="137"/>
      <c r="N59" s="137"/>
      <c r="O59" s="137">
        <v>0</v>
      </c>
      <c r="P59" s="138">
        <v>16092</v>
      </c>
      <c r="Q59" s="138">
        <v>11206</v>
      </c>
      <c r="R59" s="138">
        <v>15984</v>
      </c>
      <c r="S59" s="192"/>
      <c r="T59" s="192"/>
      <c r="U59" s="172">
        <v>24582</v>
      </c>
      <c r="V59" s="138"/>
      <c r="W59" s="138">
        <v>137</v>
      </c>
      <c r="X59" s="138">
        <v>1527</v>
      </c>
      <c r="Y59" s="138">
        <v>4952</v>
      </c>
      <c r="Z59" s="138"/>
      <c r="AA59" s="138"/>
      <c r="AB59" s="192"/>
      <c r="AC59" s="138">
        <v>500</v>
      </c>
      <c r="AD59" s="138"/>
      <c r="AE59" s="138">
        <v>1318</v>
      </c>
      <c r="AF59" s="138"/>
      <c r="AG59" s="138">
        <v>8287</v>
      </c>
      <c r="AH59" s="138"/>
      <c r="AI59" s="138"/>
      <c r="AJ59" s="138">
        <v>4583</v>
      </c>
      <c r="AK59" s="138"/>
      <c r="AL59" s="138"/>
      <c r="AM59" s="138"/>
      <c r="AN59" s="138"/>
      <c r="AO59" s="138">
        <f>111*24</f>
        <v>2664</v>
      </c>
      <c r="AP59" s="138"/>
      <c r="AQ59" s="138"/>
      <c r="AR59" s="138"/>
      <c r="AS59" s="138"/>
      <c r="AT59" s="138"/>
      <c r="AU59" s="138"/>
      <c r="AV59" s="192"/>
      <c r="AW59" s="192"/>
      <c r="AX59" s="192"/>
      <c r="AY59" s="138">
        <v>4185</v>
      </c>
      <c r="AZ59" s="138"/>
      <c r="BA59" s="192"/>
      <c r="BB59" s="192"/>
      <c r="BC59" s="192"/>
      <c r="BD59" s="192"/>
      <c r="BE59" s="138">
        <v>57328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/>
      <c r="D60" s="140"/>
      <c r="E60" s="140">
        <v>5.37</v>
      </c>
      <c r="F60" s="171"/>
      <c r="G60" s="140"/>
      <c r="H60" s="140"/>
      <c r="I60" s="140"/>
      <c r="J60" s="171">
        <v>0</v>
      </c>
      <c r="K60" s="140"/>
      <c r="L60" s="140">
        <v>7.51</v>
      </c>
      <c r="M60" s="140"/>
      <c r="N60" s="140"/>
      <c r="O60" s="140">
        <v>0</v>
      </c>
      <c r="P60" s="169">
        <v>1.98</v>
      </c>
      <c r="Q60" s="169">
        <v>1.2</v>
      </c>
      <c r="R60" s="169">
        <v>0</v>
      </c>
      <c r="S60" s="169">
        <v>1.3</v>
      </c>
      <c r="T60" s="169"/>
      <c r="U60" s="169">
        <v>4.84</v>
      </c>
      <c r="V60" s="169"/>
      <c r="W60" s="169">
        <v>0.09</v>
      </c>
      <c r="X60" s="169">
        <v>1.05</v>
      </c>
      <c r="Y60" s="169">
        <v>3.41</v>
      </c>
      <c r="Z60" s="169"/>
      <c r="AA60" s="169"/>
      <c r="AB60" s="169">
        <v>0.99</v>
      </c>
      <c r="AC60" s="169">
        <v>0</v>
      </c>
      <c r="AD60" s="169"/>
      <c r="AE60" s="169">
        <v>1.03</v>
      </c>
      <c r="AF60" s="169"/>
      <c r="AG60" s="169">
        <v>4.88</v>
      </c>
      <c r="AH60" s="169"/>
      <c r="AI60" s="169"/>
      <c r="AJ60" s="169">
        <v>13.54</v>
      </c>
      <c r="AK60" s="169"/>
      <c r="AL60" s="169"/>
      <c r="AM60" s="169"/>
      <c r="AN60" s="169"/>
      <c r="AO60" s="169">
        <v>1.37</v>
      </c>
      <c r="AP60" s="169"/>
      <c r="AQ60" s="169"/>
      <c r="AR60" s="169"/>
      <c r="AS60" s="169"/>
      <c r="AT60" s="169"/>
      <c r="AU60" s="169"/>
      <c r="AV60" s="169"/>
      <c r="AW60" s="169"/>
      <c r="AX60" s="169"/>
      <c r="AY60" s="169">
        <v>3.69</v>
      </c>
      <c r="AZ60" s="169"/>
      <c r="BA60" s="169">
        <v>0.71</v>
      </c>
      <c r="BB60" s="169"/>
      <c r="BC60" s="169"/>
      <c r="BD60" s="169">
        <v>0.86</v>
      </c>
      <c r="BE60" s="169">
        <v>3.2210000000000001</v>
      </c>
      <c r="BF60" s="169">
        <v>4.8099999999999996</v>
      </c>
      <c r="BG60" s="169"/>
      <c r="BH60" s="169">
        <v>1.1499999999999999</v>
      </c>
      <c r="BI60" s="169"/>
      <c r="BJ60" s="169">
        <v>3.29</v>
      </c>
      <c r="BK60" s="169">
        <v>4.0999999999999996</v>
      </c>
      <c r="BL60" s="169">
        <v>5.21</v>
      </c>
      <c r="BM60" s="169"/>
      <c r="BN60" s="169">
        <v>2.46</v>
      </c>
      <c r="BO60" s="169">
        <v>0.49</v>
      </c>
      <c r="BP60" s="169">
        <v>0.88</v>
      </c>
      <c r="BQ60" s="169"/>
      <c r="BR60" s="169">
        <v>1.93</v>
      </c>
      <c r="BS60" s="169"/>
      <c r="BT60" s="169"/>
      <c r="BU60" s="169"/>
      <c r="BV60" s="169">
        <v>3.55</v>
      </c>
      <c r="BW60" s="169"/>
      <c r="BX60" s="169">
        <v>1.23</v>
      </c>
      <c r="BY60" s="169">
        <v>3.93</v>
      </c>
      <c r="BZ60" s="169"/>
      <c r="CA60" s="169"/>
      <c r="CB60" s="169"/>
      <c r="CC60" s="169"/>
      <c r="CD60" s="191" t="s">
        <v>221</v>
      </c>
      <c r="CE60" s="194">
        <f t="shared" ref="CE60:CE70" si="0">SUM(C60:CD60)</f>
        <v>90.070999999999984</v>
      </c>
    </row>
    <row r="61" spans="1:83" ht="12.65" customHeight="1" x14ac:dyDescent="0.3">
      <c r="A61" s="127" t="s">
        <v>235</v>
      </c>
      <c r="B61" s="129"/>
      <c r="C61" s="137"/>
      <c r="D61" s="137"/>
      <c r="E61" s="137">
        <v>442671</v>
      </c>
      <c r="F61" s="138"/>
      <c r="G61" s="137"/>
      <c r="H61" s="137"/>
      <c r="I61" s="138"/>
      <c r="J61" s="138"/>
      <c r="K61" s="138"/>
      <c r="L61" s="138">
        <v>619333</v>
      </c>
      <c r="M61" s="137"/>
      <c r="N61" s="137"/>
      <c r="O61" s="137">
        <v>0</v>
      </c>
      <c r="P61" s="138">
        <v>160118</v>
      </c>
      <c r="Q61" s="138">
        <v>97598</v>
      </c>
      <c r="R61" s="138"/>
      <c r="S61" s="138">
        <v>51273</v>
      </c>
      <c r="T61" s="138"/>
      <c r="U61" s="138">
        <v>376636</v>
      </c>
      <c r="V61" s="138"/>
      <c r="W61" s="138">
        <v>8092</v>
      </c>
      <c r="X61" s="138">
        <v>90194</v>
      </c>
      <c r="Y61" s="138">
        <v>292495</v>
      </c>
      <c r="Z61" s="138"/>
      <c r="AA61" s="138"/>
      <c r="AB61" s="138">
        <v>53094</v>
      </c>
      <c r="AC61" s="138"/>
      <c r="AD61" s="138"/>
      <c r="AE61" s="138">
        <v>96063</v>
      </c>
      <c r="AF61" s="138"/>
      <c r="AG61" s="138">
        <v>319782</v>
      </c>
      <c r="AH61" s="138"/>
      <c r="AI61" s="138"/>
      <c r="AJ61" s="138">
        <v>1453088</v>
      </c>
      <c r="AK61" s="138"/>
      <c r="AL61" s="138"/>
      <c r="AM61" s="138"/>
      <c r="AN61" s="138"/>
      <c r="AO61" s="138">
        <v>112699</v>
      </c>
      <c r="AP61" s="138"/>
      <c r="AQ61" s="138"/>
      <c r="AR61" s="138"/>
      <c r="AS61" s="138"/>
      <c r="AT61" s="138"/>
      <c r="AU61" s="138"/>
      <c r="AV61" s="138"/>
      <c r="AW61" s="138"/>
      <c r="AX61" s="138"/>
      <c r="AY61" s="138">
        <v>159999</v>
      </c>
      <c r="AZ61" s="138"/>
      <c r="BA61" s="138">
        <v>29462</v>
      </c>
      <c r="BB61" s="138"/>
      <c r="BC61" s="138"/>
      <c r="BD61" s="138">
        <v>54986</v>
      </c>
      <c r="BE61" s="138">
        <v>202945</v>
      </c>
      <c r="BF61" s="138">
        <v>199870</v>
      </c>
      <c r="BG61" s="138"/>
      <c r="BH61" s="138">
        <v>209984</v>
      </c>
      <c r="BI61" s="138"/>
      <c r="BJ61" s="138">
        <v>349854</v>
      </c>
      <c r="BK61" s="138">
        <v>217838</v>
      </c>
      <c r="BL61" s="138">
        <v>206834</v>
      </c>
      <c r="BM61" s="138"/>
      <c r="BN61" s="138">
        <v>302639</v>
      </c>
      <c r="BO61" s="138">
        <v>44572</v>
      </c>
      <c r="BP61" s="138">
        <v>72787</v>
      </c>
      <c r="BQ61" s="138"/>
      <c r="BR61" s="138">
        <v>167193</v>
      </c>
      <c r="BS61" s="138"/>
      <c r="BT61" s="138"/>
      <c r="BU61" s="138"/>
      <c r="BV61" s="138">
        <v>182847</v>
      </c>
      <c r="BW61" s="138"/>
      <c r="BX61" s="138">
        <v>88315</v>
      </c>
      <c r="BY61" s="138">
        <v>349858</v>
      </c>
      <c r="BZ61" s="138"/>
      <c r="CA61" s="138"/>
      <c r="CB61" s="138"/>
      <c r="CC61" s="138"/>
      <c r="CD61" s="191" t="s">
        <v>221</v>
      </c>
      <c r="CE61" s="129">
        <f t="shared" si="0"/>
        <v>7013119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92523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129448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33467</v>
      </c>
      <c r="Q62" s="129">
        <f t="shared" si="1"/>
        <v>20399</v>
      </c>
      <c r="R62" s="129">
        <f t="shared" si="1"/>
        <v>0</v>
      </c>
      <c r="S62" s="129">
        <f t="shared" si="1"/>
        <v>10717</v>
      </c>
      <c r="T62" s="129">
        <f t="shared" si="1"/>
        <v>0</v>
      </c>
      <c r="U62" s="129">
        <f t="shared" si="1"/>
        <v>78721</v>
      </c>
      <c r="V62" s="129">
        <f t="shared" si="1"/>
        <v>0</v>
      </c>
      <c r="W62" s="129">
        <f t="shared" si="1"/>
        <v>1691</v>
      </c>
      <c r="X62" s="129">
        <f t="shared" si="1"/>
        <v>18852</v>
      </c>
      <c r="Y62" s="129">
        <f t="shared" si="1"/>
        <v>61135</v>
      </c>
      <c r="Z62" s="129">
        <f t="shared" si="1"/>
        <v>0</v>
      </c>
      <c r="AA62" s="129">
        <f t="shared" si="1"/>
        <v>0</v>
      </c>
      <c r="AB62" s="129">
        <f t="shared" si="1"/>
        <v>11097</v>
      </c>
      <c r="AC62" s="129">
        <f t="shared" si="1"/>
        <v>0</v>
      </c>
      <c r="AD62" s="129">
        <f t="shared" si="1"/>
        <v>0</v>
      </c>
      <c r="AE62" s="129">
        <f t="shared" si="1"/>
        <v>20078</v>
      </c>
      <c r="AF62" s="129">
        <f t="shared" si="1"/>
        <v>0</v>
      </c>
      <c r="AG62" s="129">
        <f t="shared" si="1"/>
        <v>66838</v>
      </c>
      <c r="AH62" s="129">
        <f t="shared" si="1"/>
        <v>0</v>
      </c>
      <c r="AI62" s="129">
        <f t="shared" si="1"/>
        <v>0</v>
      </c>
      <c r="AJ62" s="129">
        <f t="shared" si="1"/>
        <v>303713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23555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33442</v>
      </c>
      <c r="AZ62" s="129">
        <f>ROUND(AZ47+AZ48,0)</f>
        <v>0</v>
      </c>
      <c r="BA62" s="129">
        <f>ROUND(BA47+BA48,0)</f>
        <v>6158</v>
      </c>
      <c r="BB62" s="129">
        <f t="shared" si="1"/>
        <v>0</v>
      </c>
      <c r="BC62" s="129">
        <f t="shared" si="1"/>
        <v>0</v>
      </c>
      <c r="BD62" s="129">
        <f t="shared" si="1"/>
        <v>11493</v>
      </c>
      <c r="BE62" s="129">
        <f t="shared" si="1"/>
        <v>42418</v>
      </c>
      <c r="BF62" s="129">
        <f t="shared" si="1"/>
        <v>41775</v>
      </c>
      <c r="BG62" s="129">
        <f t="shared" si="1"/>
        <v>0</v>
      </c>
      <c r="BH62" s="129">
        <f t="shared" si="1"/>
        <v>43889</v>
      </c>
      <c r="BI62" s="129">
        <f t="shared" si="1"/>
        <v>0</v>
      </c>
      <c r="BJ62" s="129">
        <f t="shared" si="1"/>
        <v>73124</v>
      </c>
      <c r="BK62" s="129">
        <f t="shared" si="1"/>
        <v>45531</v>
      </c>
      <c r="BL62" s="129">
        <f t="shared" si="1"/>
        <v>43231</v>
      </c>
      <c r="BM62" s="129">
        <f t="shared" si="1"/>
        <v>0</v>
      </c>
      <c r="BN62" s="129">
        <f t="shared" si="1"/>
        <v>63255</v>
      </c>
      <c r="BO62" s="129">
        <f t="shared" ref="BO62:CC62" si="2">ROUND(BO47+BO48,0)</f>
        <v>9316</v>
      </c>
      <c r="BP62" s="129">
        <f t="shared" si="2"/>
        <v>15213</v>
      </c>
      <c r="BQ62" s="129">
        <f t="shared" si="2"/>
        <v>0</v>
      </c>
      <c r="BR62" s="129">
        <f t="shared" si="2"/>
        <v>34945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38217</v>
      </c>
      <c r="BW62" s="129">
        <f t="shared" si="2"/>
        <v>0</v>
      </c>
      <c r="BX62" s="129">
        <f t="shared" si="2"/>
        <v>18459</v>
      </c>
      <c r="BY62" s="129">
        <f t="shared" si="2"/>
        <v>73124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0</v>
      </c>
      <c r="CD62" s="191" t="s">
        <v>221</v>
      </c>
      <c r="CE62" s="129">
        <f t="shared" si="0"/>
        <v>1465824</v>
      </c>
    </row>
    <row r="63" spans="1:83" ht="12.65" customHeight="1" x14ac:dyDescent="0.3">
      <c r="A63" s="127" t="s">
        <v>236</v>
      </c>
      <c r="B63" s="129"/>
      <c r="C63" s="137"/>
      <c r="D63" s="137"/>
      <c r="E63" s="137">
        <v>126535</v>
      </c>
      <c r="F63" s="138"/>
      <c r="G63" s="137"/>
      <c r="H63" s="137"/>
      <c r="I63" s="138"/>
      <c r="J63" s="138"/>
      <c r="K63" s="138"/>
      <c r="L63" s="138">
        <v>177033</v>
      </c>
      <c r="M63" s="137"/>
      <c r="N63" s="137"/>
      <c r="O63" s="137">
        <v>0</v>
      </c>
      <c r="P63" s="138">
        <v>163112</v>
      </c>
      <c r="Q63" s="138"/>
      <c r="R63" s="138">
        <v>566121</v>
      </c>
      <c r="S63" s="138"/>
      <c r="T63" s="138"/>
      <c r="U63" s="138">
        <v>38729</v>
      </c>
      <c r="V63" s="138"/>
      <c r="W63" s="138">
        <v>4235</v>
      </c>
      <c r="X63" s="138">
        <v>47199</v>
      </c>
      <c r="Y63" s="138">
        <v>153065</v>
      </c>
      <c r="Z63" s="138"/>
      <c r="AA63" s="138"/>
      <c r="AB63" s="138"/>
      <c r="AC63" s="138"/>
      <c r="AD63" s="138"/>
      <c r="AE63" s="138">
        <v>27072</v>
      </c>
      <c r="AF63" s="138"/>
      <c r="AG63" s="138">
        <v>1673288</v>
      </c>
      <c r="AH63" s="138"/>
      <c r="AI63" s="138"/>
      <c r="AJ63" s="138">
        <v>166794</v>
      </c>
      <c r="AK63" s="138"/>
      <c r="AL63" s="138"/>
      <c r="AM63" s="138"/>
      <c r="AN63" s="138"/>
      <c r="AO63" s="138">
        <v>32215</v>
      </c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91" t="s">
        <v>221</v>
      </c>
      <c r="CE63" s="129">
        <f t="shared" si="0"/>
        <v>3175398</v>
      </c>
    </row>
    <row r="64" spans="1:83" ht="12.65" customHeight="1" x14ac:dyDescent="0.3">
      <c r="A64" s="127" t="s">
        <v>237</v>
      </c>
      <c r="B64" s="129"/>
      <c r="C64" s="137"/>
      <c r="D64" s="137"/>
      <c r="E64" s="138">
        <v>12244</v>
      </c>
      <c r="F64" s="138"/>
      <c r="G64" s="137"/>
      <c r="H64" s="137"/>
      <c r="I64" s="138"/>
      <c r="J64" s="138"/>
      <c r="K64" s="138"/>
      <c r="L64" s="138">
        <v>17131</v>
      </c>
      <c r="M64" s="137"/>
      <c r="N64" s="137"/>
      <c r="O64" s="137">
        <v>0</v>
      </c>
      <c r="P64" s="138">
        <v>340221</v>
      </c>
      <c r="Q64" s="138">
        <v>1569</v>
      </c>
      <c r="R64" s="138">
        <v>4387</v>
      </c>
      <c r="S64" s="138">
        <v>14699</v>
      </c>
      <c r="T64" s="138"/>
      <c r="U64" s="138">
        <v>282399</v>
      </c>
      <c r="V64" s="138"/>
      <c r="W64" s="138">
        <v>156</v>
      </c>
      <c r="X64" s="138">
        <v>1755</v>
      </c>
      <c r="Y64" s="138">
        <v>5689</v>
      </c>
      <c r="Z64" s="138"/>
      <c r="AA64" s="138"/>
      <c r="AB64" s="138">
        <v>451358</v>
      </c>
      <c r="AC64" s="138">
        <v>41695</v>
      </c>
      <c r="AD64" s="138"/>
      <c r="AE64" s="138">
        <v>3296</v>
      </c>
      <c r="AF64" s="138"/>
      <c r="AG64" s="138">
        <v>58403</v>
      </c>
      <c r="AH64" s="138"/>
      <c r="AI64" s="138"/>
      <c r="AJ64" s="138">
        <v>72367</v>
      </c>
      <c r="AK64" s="138"/>
      <c r="AL64" s="138"/>
      <c r="AM64" s="138"/>
      <c r="AN64" s="138"/>
      <c r="AO64" s="138">
        <v>3117</v>
      </c>
      <c r="AP64" s="138"/>
      <c r="AQ64" s="138"/>
      <c r="AR64" s="138"/>
      <c r="AS64" s="138"/>
      <c r="AT64" s="138"/>
      <c r="AU64" s="138"/>
      <c r="AV64" s="138"/>
      <c r="AW64" s="138"/>
      <c r="AX64" s="138"/>
      <c r="AY64" s="138">
        <v>43748</v>
      </c>
      <c r="AZ64" s="138"/>
      <c r="BA64" s="138">
        <v>3145</v>
      </c>
      <c r="BB64" s="138"/>
      <c r="BC64" s="138"/>
      <c r="BD64" s="138">
        <v>75137</v>
      </c>
      <c r="BE64" s="138">
        <v>9551</v>
      </c>
      <c r="BF64" s="138">
        <v>17650</v>
      </c>
      <c r="BG64" s="138"/>
      <c r="BH64" s="138">
        <v>1716</v>
      </c>
      <c r="BI64" s="138"/>
      <c r="BJ64" s="138">
        <v>1982</v>
      </c>
      <c r="BK64" s="138">
        <v>6883</v>
      </c>
      <c r="BL64" s="138">
        <v>2000</v>
      </c>
      <c r="BM64" s="138"/>
      <c r="BN64" s="138">
        <v>15357</v>
      </c>
      <c r="BO64" s="138">
        <v>1320</v>
      </c>
      <c r="BP64" s="138">
        <v>3530</v>
      </c>
      <c r="BQ64" s="138"/>
      <c r="BR64" s="138">
        <v>3600</v>
      </c>
      <c r="BS64" s="138"/>
      <c r="BT64" s="138"/>
      <c r="BU64" s="138"/>
      <c r="BV64" s="138">
        <v>1167</v>
      </c>
      <c r="BW64" s="138"/>
      <c r="BX64" s="138">
        <v>365</v>
      </c>
      <c r="BY64" s="138">
        <v>80170</v>
      </c>
      <c r="BZ64" s="138"/>
      <c r="CA64" s="138"/>
      <c r="CB64" s="138"/>
      <c r="CC64" s="138"/>
      <c r="CD64" s="191" t="s">
        <v>221</v>
      </c>
      <c r="CE64" s="129">
        <f t="shared" si="0"/>
        <v>1577807</v>
      </c>
    </row>
    <row r="65" spans="1:84" ht="12.65" customHeight="1" x14ac:dyDescent="0.3">
      <c r="A65" s="127" t="s">
        <v>238</v>
      </c>
      <c r="B65" s="129"/>
      <c r="C65" s="137"/>
      <c r="D65" s="137"/>
      <c r="E65" s="137">
        <v>1340</v>
      </c>
      <c r="F65" s="137"/>
      <c r="G65" s="137"/>
      <c r="H65" s="137"/>
      <c r="I65" s="138"/>
      <c r="J65" s="137"/>
      <c r="K65" s="138"/>
      <c r="L65" s="138">
        <v>1874</v>
      </c>
      <c r="M65" s="137"/>
      <c r="N65" s="137"/>
      <c r="O65" s="137"/>
      <c r="P65" s="138"/>
      <c r="Q65" s="138"/>
      <c r="R65" s="138"/>
      <c r="S65" s="138"/>
      <c r="T65" s="138"/>
      <c r="U65" s="138"/>
      <c r="V65" s="138"/>
      <c r="W65" s="138">
        <v>35</v>
      </c>
      <c r="X65" s="138">
        <v>382</v>
      </c>
      <c r="Y65" s="138">
        <v>1241</v>
      </c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>
        <v>544</v>
      </c>
      <c r="AK65" s="138"/>
      <c r="AL65" s="138"/>
      <c r="AM65" s="138"/>
      <c r="AN65" s="138"/>
      <c r="AO65" s="138">
        <v>341</v>
      </c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>
        <v>10194</v>
      </c>
      <c r="BB65" s="138"/>
      <c r="BC65" s="138"/>
      <c r="BD65" s="138"/>
      <c r="BE65" s="138">
        <v>161598</v>
      </c>
      <c r="BF65" s="138"/>
      <c r="BG65" s="138"/>
      <c r="BH65" s="138">
        <v>8113</v>
      </c>
      <c r="BI65" s="138"/>
      <c r="BJ65" s="138"/>
      <c r="BK65" s="138"/>
      <c r="BL65" s="138"/>
      <c r="BM65" s="138"/>
      <c r="BN65" s="138">
        <v>23509</v>
      </c>
      <c r="BO65" s="138"/>
      <c r="BP65" s="138">
        <v>308</v>
      </c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91" t="s">
        <v>221</v>
      </c>
      <c r="CE65" s="129">
        <f t="shared" si="0"/>
        <v>209479</v>
      </c>
    </row>
    <row r="66" spans="1:84" ht="12.65" customHeight="1" x14ac:dyDescent="0.3">
      <c r="A66" s="127" t="s">
        <v>239</v>
      </c>
      <c r="B66" s="129"/>
      <c r="C66" s="137"/>
      <c r="D66" s="137"/>
      <c r="E66" s="137">
        <v>7895</v>
      </c>
      <c r="F66" s="137"/>
      <c r="G66" s="137"/>
      <c r="H66" s="137"/>
      <c r="I66" s="137"/>
      <c r="J66" s="137"/>
      <c r="K66" s="138"/>
      <c r="L66" s="138">
        <v>11046</v>
      </c>
      <c r="M66" s="137"/>
      <c r="N66" s="137"/>
      <c r="O66" s="138"/>
      <c r="P66" s="138"/>
      <c r="Q66" s="138"/>
      <c r="R66" s="138"/>
      <c r="S66" s="137"/>
      <c r="T66" s="137"/>
      <c r="U66" s="138">
        <v>192142</v>
      </c>
      <c r="V66" s="138"/>
      <c r="W66" s="138">
        <v>73659</v>
      </c>
      <c r="X66" s="138"/>
      <c r="Y66" s="138">
        <v>22757</v>
      </c>
      <c r="Z66" s="138"/>
      <c r="AA66" s="138"/>
      <c r="AB66" s="138">
        <v>178676</v>
      </c>
      <c r="AC66" s="138"/>
      <c r="AD66" s="138"/>
      <c r="AE66" s="138">
        <v>2986</v>
      </c>
      <c r="AF66" s="138"/>
      <c r="AG66" s="138"/>
      <c r="AH66" s="138"/>
      <c r="AI66" s="138"/>
      <c r="AJ66" s="138">
        <v>43252</v>
      </c>
      <c r="AK66" s="138"/>
      <c r="AL66" s="138"/>
      <c r="AM66" s="138"/>
      <c r="AN66" s="138"/>
      <c r="AO66" s="138">
        <v>2010</v>
      </c>
      <c r="AP66" s="138"/>
      <c r="AQ66" s="138"/>
      <c r="AR66" s="138"/>
      <c r="AS66" s="138"/>
      <c r="AT66" s="138"/>
      <c r="AU66" s="138"/>
      <c r="AV66" s="138"/>
      <c r="AW66" s="138"/>
      <c r="AX66" s="138"/>
      <c r="AY66" s="138">
        <v>1260</v>
      </c>
      <c r="AZ66" s="138"/>
      <c r="BA66" s="138"/>
      <c r="BB66" s="138"/>
      <c r="BC66" s="138"/>
      <c r="BD66" s="138"/>
      <c r="BE66" s="138">
        <v>10043</v>
      </c>
      <c r="BF66" s="138"/>
      <c r="BG66" s="138"/>
      <c r="BH66" s="138">
        <v>270574</v>
      </c>
      <c r="BI66" s="138"/>
      <c r="BJ66" s="138">
        <v>100843</v>
      </c>
      <c r="BK66" s="138">
        <v>391495</v>
      </c>
      <c r="BL66" s="138"/>
      <c r="BM66" s="138"/>
      <c r="BN66" s="138">
        <v>67939</v>
      </c>
      <c r="BO66" s="138">
        <v>2403</v>
      </c>
      <c r="BP66" s="138">
        <v>2113</v>
      </c>
      <c r="BQ66" s="138"/>
      <c r="BR66" s="138">
        <v>11764</v>
      </c>
      <c r="BS66" s="138"/>
      <c r="BT66" s="138"/>
      <c r="BU66" s="138"/>
      <c r="BV66" s="138">
        <v>6587</v>
      </c>
      <c r="BW66" s="138"/>
      <c r="BX66" s="138">
        <v>87471</v>
      </c>
      <c r="BY66" s="138">
        <v>18121</v>
      </c>
      <c r="BZ66" s="138"/>
      <c r="CA66" s="138"/>
      <c r="CB66" s="138"/>
      <c r="CC66" s="138"/>
      <c r="CD66" s="191" t="s">
        <v>221</v>
      </c>
      <c r="CE66" s="129">
        <f t="shared" si="0"/>
        <v>1505036</v>
      </c>
    </row>
    <row r="67" spans="1:84" ht="12.65" customHeight="1" x14ac:dyDescent="0.3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36159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50584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30749</v>
      </c>
      <c r="Q67" s="129">
        <f t="shared" si="3"/>
        <v>3342</v>
      </c>
      <c r="R67" s="129">
        <f t="shared" si="3"/>
        <v>282</v>
      </c>
      <c r="S67" s="129">
        <f t="shared" si="3"/>
        <v>20931</v>
      </c>
      <c r="T67" s="129">
        <f t="shared" si="3"/>
        <v>0</v>
      </c>
      <c r="U67" s="129">
        <f t="shared" si="3"/>
        <v>10006</v>
      </c>
      <c r="V67" s="129">
        <f t="shared" si="3"/>
        <v>0</v>
      </c>
      <c r="W67" s="129">
        <f t="shared" si="3"/>
        <v>574</v>
      </c>
      <c r="X67" s="129">
        <f t="shared" si="3"/>
        <v>6413</v>
      </c>
      <c r="Y67" s="129">
        <f t="shared" si="3"/>
        <v>20795</v>
      </c>
      <c r="Z67" s="129">
        <f t="shared" si="3"/>
        <v>0</v>
      </c>
      <c r="AA67" s="129">
        <f t="shared" si="3"/>
        <v>0</v>
      </c>
      <c r="AB67" s="129">
        <f t="shared" si="3"/>
        <v>10497</v>
      </c>
      <c r="AC67" s="129">
        <f t="shared" si="3"/>
        <v>11479</v>
      </c>
      <c r="AD67" s="129">
        <f t="shared" si="3"/>
        <v>0</v>
      </c>
      <c r="AE67" s="129">
        <f t="shared" si="3"/>
        <v>7666</v>
      </c>
      <c r="AF67" s="129">
        <f t="shared" si="3"/>
        <v>0</v>
      </c>
      <c r="AG67" s="129">
        <f t="shared" si="3"/>
        <v>59430</v>
      </c>
      <c r="AH67" s="129">
        <f t="shared" si="3"/>
        <v>0</v>
      </c>
      <c r="AI67" s="129">
        <f t="shared" si="3"/>
        <v>0</v>
      </c>
      <c r="AJ67" s="129">
        <f t="shared" si="3"/>
        <v>63775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9202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27699</v>
      </c>
      <c r="AZ67" s="129">
        <f>ROUND(AZ51+AZ52,0)</f>
        <v>0</v>
      </c>
      <c r="BA67" s="129">
        <f>ROUND(BA51+BA52,0)</f>
        <v>16346</v>
      </c>
      <c r="BB67" s="129">
        <f t="shared" si="3"/>
        <v>0</v>
      </c>
      <c r="BC67" s="129">
        <f t="shared" si="3"/>
        <v>0</v>
      </c>
      <c r="BD67" s="129">
        <f t="shared" si="3"/>
        <v>0</v>
      </c>
      <c r="BE67" s="129">
        <f t="shared" si="3"/>
        <v>64475</v>
      </c>
      <c r="BF67" s="129">
        <f t="shared" si="3"/>
        <v>4491</v>
      </c>
      <c r="BG67" s="129">
        <f t="shared" si="3"/>
        <v>0</v>
      </c>
      <c r="BH67" s="129">
        <f t="shared" si="3"/>
        <v>7562</v>
      </c>
      <c r="BI67" s="129">
        <f t="shared" si="3"/>
        <v>0</v>
      </c>
      <c r="BJ67" s="129">
        <f t="shared" si="3"/>
        <v>0</v>
      </c>
      <c r="BK67" s="129">
        <f t="shared" si="3"/>
        <v>9421</v>
      </c>
      <c r="BL67" s="129">
        <f t="shared" si="3"/>
        <v>10988</v>
      </c>
      <c r="BM67" s="129">
        <f t="shared" si="3"/>
        <v>0</v>
      </c>
      <c r="BN67" s="129">
        <f t="shared" si="3"/>
        <v>81186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19239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10110</v>
      </c>
      <c r="BW67" s="129">
        <f t="shared" si="4"/>
        <v>0</v>
      </c>
      <c r="BX67" s="129">
        <f t="shared" si="4"/>
        <v>0</v>
      </c>
      <c r="BY67" s="129">
        <f t="shared" si="4"/>
        <v>5369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1" t="s">
        <v>221</v>
      </c>
      <c r="CE67" s="129">
        <f t="shared" si="0"/>
        <v>598770</v>
      </c>
    </row>
    <row r="68" spans="1:84" ht="12.65" customHeight="1" x14ac:dyDescent="0.3">
      <c r="A68" s="127" t="s">
        <v>240</v>
      </c>
      <c r="B68" s="129"/>
      <c r="C68" s="137"/>
      <c r="D68" s="137"/>
      <c r="E68" s="137">
        <v>11639</v>
      </c>
      <c r="F68" s="137"/>
      <c r="G68" s="137"/>
      <c r="H68" s="137"/>
      <c r="I68" s="137"/>
      <c r="J68" s="137"/>
      <c r="K68" s="138"/>
      <c r="L68" s="138">
        <v>16283</v>
      </c>
      <c r="M68" s="137"/>
      <c r="N68" s="137"/>
      <c r="O68" s="137"/>
      <c r="P68" s="138">
        <v>44721</v>
      </c>
      <c r="Q68" s="138"/>
      <c r="R68" s="138"/>
      <c r="S68" s="138">
        <v>58</v>
      </c>
      <c r="T68" s="138"/>
      <c r="U68" s="138">
        <v>3327</v>
      </c>
      <c r="V68" s="138"/>
      <c r="W68" s="138"/>
      <c r="X68" s="138"/>
      <c r="Y68" s="138"/>
      <c r="Z68" s="138"/>
      <c r="AA68" s="138"/>
      <c r="AB68" s="138">
        <v>55973</v>
      </c>
      <c r="AC68" s="138">
        <v>3226</v>
      </c>
      <c r="AD68" s="138"/>
      <c r="AE68" s="138"/>
      <c r="AF68" s="138"/>
      <c r="AG68" s="138"/>
      <c r="AH68" s="138"/>
      <c r="AI68" s="138"/>
      <c r="AJ68" s="138">
        <v>2173</v>
      </c>
      <c r="AK68" s="138"/>
      <c r="AL68" s="138"/>
      <c r="AM68" s="138"/>
      <c r="AN68" s="138"/>
      <c r="AO68" s="138">
        <v>2963</v>
      </c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>
        <v>2428</v>
      </c>
      <c r="BF68" s="138"/>
      <c r="BG68" s="138"/>
      <c r="BH68" s="138">
        <v>7948</v>
      </c>
      <c r="BI68" s="138"/>
      <c r="BJ68" s="138"/>
      <c r="BK68" s="138">
        <v>2645</v>
      </c>
      <c r="BL68" s="138">
        <v>0</v>
      </c>
      <c r="BM68" s="138"/>
      <c r="BN68" s="138">
        <v>15127</v>
      </c>
      <c r="BO68" s="138"/>
      <c r="BP68" s="138"/>
      <c r="BQ68" s="138"/>
      <c r="BR68" s="138"/>
      <c r="BS68" s="138"/>
      <c r="BT68" s="138"/>
      <c r="BU68" s="138"/>
      <c r="BV68" s="138">
        <v>2402</v>
      </c>
      <c r="BW68" s="138"/>
      <c r="BX68" s="138"/>
      <c r="BY68" s="138"/>
      <c r="BZ68" s="138"/>
      <c r="CA68" s="138"/>
      <c r="CB68" s="138"/>
      <c r="CC68" s="138"/>
      <c r="CD68" s="191" t="s">
        <v>221</v>
      </c>
      <c r="CE68" s="129">
        <f t="shared" si="0"/>
        <v>170913</v>
      </c>
    </row>
    <row r="69" spans="1:84" ht="12.65" customHeight="1" x14ac:dyDescent="0.3">
      <c r="A69" s="127" t="s">
        <v>241</v>
      </c>
      <c r="B69" s="129"/>
      <c r="C69" s="137"/>
      <c r="D69" s="137"/>
      <c r="E69" s="138">
        <v>23778</v>
      </c>
      <c r="F69" s="138"/>
      <c r="G69" s="137"/>
      <c r="H69" s="137"/>
      <c r="I69" s="138"/>
      <c r="J69" s="138"/>
      <c r="K69" s="138"/>
      <c r="L69" s="138">
        <v>33267</v>
      </c>
      <c r="M69" s="137"/>
      <c r="N69" s="137"/>
      <c r="O69" s="137"/>
      <c r="P69" s="138">
        <v>22627</v>
      </c>
      <c r="Q69" s="138">
        <v>132</v>
      </c>
      <c r="R69" s="172"/>
      <c r="S69" s="138">
        <v>3048</v>
      </c>
      <c r="T69" s="137"/>
      <c r="U69" s="138">
        <v>48795</v>
      </c>
      <c r="V69" s="138"/>
      <c r="W69" s="137"/>
      <c r="X69" s="138">
        <v>79284</v>
      </c>
      <c r="Y69" s="138">
        <v>95066</v>
      </c>
      <c r="Z69" s="138"/>
      <c r="AA69" s="138"/>
      <c r="AB69" s="138">
        <v>31007</v>
      </c>
      <c r="AC69" s="138"/>
      <c r="AD69" s="138"/>
      <c r="AE69" s="138">
        <v>8491</v>
      </c>
      <c r="AF69" s="138"/>
      <c r="AG69" s="138">
        <v>36830</v>
      </c>
      <c r="AH69" s="138"/>
      <c r="AI69" s="138"/>
      <c r="AJ69" s="138">
        <v>18949</v>
      </c>
      <c r="AK69" s="138"/>
      <c r="AL69" s="138"/>
      <c r="AM69" s="138"/>
      <c r="AN69" s="138"/>
      <c r="AO69" s="137">
        <v>6053</v>
      </c>
      <c r="AP69" s="138"/>
      <c r="AQ69" s="137"/>
      <c r="AR69" s="137"/>
      <c r="AS69" s="137"/>
      <c r="AT69" s="137"/>
      <c r="AU69" s="138"/>
      <c r="AV69" s="138"/>
      <c r="AW69" s="138"/>
      <c r="AX69" s="138"/>
      <c r="AY69" s="138">
        <v>5775</v>
      </c>
      <c r="AZ69" s="138"/>
      <c r="BA69" s="138">
        <v>319</v>
      </c>
      <c r="BB69" s="138"/>
      <c r="BC69" s="138"/>
      <c r="BD69" s="138">
        <v>24026</v>
      </c>
      <c r="BE69" s="138">
        <v>78402</v>
      </c>
      <c r="BF69" s="138">
        <v>68</v>
      </c>
      <c r="BG69" s="138"/>
      <c r="BH69" s="172">
        <v>192304</v>
      </c>
      <c r="BI69" s="138"/>
      <c r="BJ69" s="138">
        <v>4605</v>
      </c>
      <c r="BK69" s="138">
        <v>3753</v>
      </c>
      <c r="BL69" s="138">
        <v>256</v>
      </c>
      <c r="BM69" s="138"/>
      <c r="BN69" s="138">
        <v>136354</v>
      </c>
      <c r="BO69" s="138">
        <v>424</v>
      </c>
      <c r="BP69" s="138">
        <v>65123</v>
      </c>
      <c r="BQ69" s="138"/>
      <c r="BR69" s="138">
        <v>4909</v>
      </c>
      <c r="BS69" s="138"/>
      <c r="BT69" s="138"/>
      <c r="BU69" s="138"/>
      <c r="BV69" s="138">
        <v>19990</v>
      </c>
      <c r="BW69" s="138"/>
      <c r="BX69" s="138">
        <v>43292</v>
      </c>
      <c r="BY69" s="138">
        <v>6504</v>
      </c>
      <c r="BZ69" s="138"/>
      <c r="CA69" s="138"/>
      <c r="CB69" s="138"/>
      <c r="CC69" s="138"/>
      <c r="CD69" s="141">
        <v>370029</v>
      </c>
      <c r="CE69" s="129">
        <f t="shared" si="0"/>
        <v>1363460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213248</v>
      </c>
      <c r="CE70" s="129">
        <f t="shared" si="0"/>
        <v>213248</v>
      </c>
    </row>
    <row r="71" spans="1:84" ht="12.65" customHeight="1" x14ac:dyDescent="0.3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754784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1055999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795015</v>
      </c>
      <c r="Q71" s="129">
        <f t="shared" si="5"/>
        <v>123040</v>
      </c>
      <c r="R71" s="129">
        <f t="shared" si="5"/>
        <v>570790</v>
      </c>
      <c r="S71" s="129">
        <f t="shared" si="5"/>
        <v>100726</v>
      </c>
      <c r="T71" s="129">
        <f t="shared" si="5"/>
        <v>0</v>
      </c>
      <c r="U71" s="129">
        <f t="shared" si="5"/>
        <v>1030755</v>
      </c>
      <c r="V71" s="129">
        <f t="shared" si="5"/>
        <v>0</v>
      </c>
      <c r="W71" s="129">
        <f t="shared" si="5"/>
        <v>88442</v>
      </c>
      <c r="X71" s="129">
        <f t="shared" si="5"/>
        <v>244079</v>
      </c>
      <c r="Y71" s="129">
        <f t="shared" si="5"/>
        <v>652243</v>
      </c>
      <c r="Z71" s="129">
        <f t="shared" si="5"/>
        <v>0</v>
      </c>
      <c r="AA71" s="129">
        <f t="shared" si="5"/>
        <v>0</v>
      </c>
      <c r="AB71" s="129">
        <f t="shared" si="5"/>
        <v>791702</v>
      </c>
      <c r="AC71" s="129">
        <f t="shared" si="5"/>
        <v>56400</v>
      </c>
      <c r="AD71" s="129">
        <f t="shared" si="5"/>
        <v>0</v>
      </c>
      <c r="AE71" s="129">
        <f t="shared" si="5"/>
        <v>165652</v>
      </c>
      <c r="AF71" s="129">
        <f t="shared" si="5"/>
        <v>0</v>
      </c>
      <c r="AG71" s="129">
        <f t="shared" si="5"/>
        <v>2214571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2124655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192155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0</v>
      </c>
      <c r="AX71" s="129">
        <f t="shared" si="6"/>
        <v>0</v>
      </c>
      <c r="AY71" s="129">
        <f t="shared" si="6"/>
        <v>271923</v>
      </c>
      <c r="AZ71" s="129">
        <f t="shared" si="6"/>
        <v>0</v>
      </c>
      <c r="BA71" s="129">
        <f t="shared" si="6"/>
        <v>65624</v>
      </c>
      <c r="BB71" s="129">
        <f t="shared" si="6"/>
        <v>0</v>
      </c>
      <c r="BC71" s="129">
        <f t="shared" si="6"/>
        <v>0</v>
      </c>
      <c r="BD71" s="129">
        <f t="shared" si="6"/>
        <v>165642</v>
      </c>
      <c r="BE71" s="129">
        <f t="shared" si="6"/>
        <v>571860</v>
      </c>
      <c r="BF71" s="129">
        <f t="shared" si="6"/>
        <v>263854</v>
      </c>
      <c r="BG71" s="129">
        <f t="shared" si="6"/>
        <v>0</v>
      </c>
      <c r="BH71" s="129">
        <f t="shared" si="6"/>
        <v>742090</v>
      </c>
      <c r="BI71" s="129">
        <f t="shared" si="6"/>
        <v>0</v>
      </c>
      <c r="BJ71" s="129">
        <f t="shared" si="6"/>
        <v>530408</v>
      </c>
      <c r="BK71" s="129">
        <f t="shared" si="6"/>
        <v>677566</v>
      </c>
      <c r="BL71" s="129">
        <f t="shared" si="6"/>
        <v>263309</v>
      </c>
      <c r="BM71" s="129">
        <f t="shared" si="6"/>
        <v>0</v>
      </c>
      <c r="BN71" s="129">
        <f t="shared" si="6"/>
        <v>705366</v>
      </c>
      <c r="BO71" s="129">
        <f t="shared" si="6"/>
        <v>58035</v>
      </c>
      <c r="BP71" s="129">
        <f t="shared" ref="BP71:CC71" si="7">SUM(BP61:BP69)-BP70</f>
        <v>159074</v>
      </c>
      <c r="BQ71" s="129">
        <f t="shared" si="7"/>
        <v>0</v>
      </c>
      <c r="BR71" s="129">
        <f t="shared" si="7"/>
        <v>241650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261320</v>
      </c>
      <c r="BW71" s="129">
        <f t="shared" si="7"/>
        <v>0</v>
      </c>
      <c r="BX71" s="129">
        <f t="shared" si="7"/>
        <v>237902</v>
      </c>
      <c r="BY71" s="129">
        <f t="shared" si="7"/>
        <v>533146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0</v>
      </c>
      <c r="CD71" s="132">
        <f>CD69-CD70</f>
        <v>156781</v>
      </c>
      <c r="CE71" s="129">
        <f>SUM(CE61:CE69)-CE70</f>
        <v>16866558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>
        <v>2553629</v>
      </c>
    </row>
    <row r="73" spans="1:84" ht="12.65" customHeight="1" x14ac:dyDescent="0.3">
      <c r="A73" s="127" t="s">
        <v>245</v>
      </c>
      <c r="B73" s="129"/>
      <c r="C73" s="137"/>
      <c r="D73" s="137"/>
      <c r="E73" s="138">
        <v>1342110</v>
      </c>
      <c r="F73" s="138"/>
      <c r="G73" s="137"/>
      <c r="H73" s="137"/>
      <c r="I73" s="138"/>
      <c r="J73" s="138"/>
      <c r="K73" s="138"/>
      <c r="L73" s="138">
        <v>932352</v>
      </c>
      <c r="M73" s="137"/>
      <c r="N73" s="137"/>
      <c r="O73" s="137"/>
      <c r="P73" s="138">
        <v>49646</v>
      </c>
      <c r="Q73" s="138">
        <v>0</v>
      </c>
      <c r="R73" s="138">
        <v>22575</v>
      </c>
      <c r="S73" s="138">
        <v>234598</v>
      </c>
      <c r="T73" s="138"/>
      <c r="U73" s="138">
        <v>114537</v>
      </c>
      <c r="V73" s="138"/>
      <c r="W73" s="138">
        <v>25786</v>
      </c>
      <c r="X73" s="138">
        <v>93794</v>
      </c>
      <c r="Y73" s="138">
        <v>12936</v>
      </c>
      <c r="Z73" s="138"/>
      <c r="AA73" s="138"/>
      <c r="AB73" s="138">
        <v>603260</v>
      </c>
      <c r="AC73" s="138">
        <v>2670</v>
      </c>
      <c r="AD73" s="138"/>
      <c r="AE73" s="138">
        <v>175918</v>
      </c>
      <c r="AF73" s="138"/>
      <c r="AG73" s="138">
        <v>67706</v>
      </c>
      <c r="AH73" s="138"/>
      <c r="AI73" s="138"/>
      <c r="AJ73" s="138">
        <v>16242</v>
      </c>
      <c r="AK73" s="138"/>
      <c r="AL73" s="138"/>
      <c r="AM73" s="138"/>
      <c r="AN73" s="138"/>
      <c r="AO73" s="138">
        <v>-8587</v>
      </c>
      <c r="AP73" s="138"/>
      <c r="AQ73" s="138"/>
      <c r="AR73" s="138"/>
      <c r="AS73" s="138"/>
      <c r="AT73" s="138"/>
      <c r="AU73" s="138"/>
      <c r="AV73" s="138"/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3685543</v>
      </c>
    </row>
    <row r="74" spans="1:84" ht="12.65" customHeight="1" x14ac:dyDescent="0.3">
      <c r="A74" s="127" t="s">
        <v>246</v>
      </c>
      <c r="B74" s="129"/>
      <c r="C74" s="137"/>
      <c r="D74" s="137"/>
      <c r="E74" s="138">
        <v>43924</v>
      </c>
      <c r="F74" s="138"/>
      <c r="G74" s="137"/>
      <c r="H74" s="137"/>
      <c r="I74" s="137"/>
      <c r="J74" s="138"/>
      <c r="K74" s="138"/>
      <c r="L74" s="138"/>
      <c r="M74" s="137"/>
      <c r="N74" s="137"/>
      <c r="O74" s="137"/>
      <c r="P74" s="138">
        <v>1393981</v>
      </c>
      <c r="Q74" s="138">
        <v>88212</v>
      </c>
      <c r="R74" s="138">
        <v>863154</v>
      </c>
      <c r="S74" s="138">
        <v>1709013</v>
      </c>
      <c r="T74" s="138"/>
      <c r="U74" s="138">
        <v>2316060</v>
      </c>
      <c r="V74" s="138"/>
      <c r="W74" s="138">
        <v>536268</v>
      </c>
      <c r="X74" s="138">
        <v>2432772</v>
      </c>
      <c r="Y74" s="138">
        <v>2530170</v>
      </c>
      <c r="Z74" s="138"/>
      <c r="AA74" s="138"/>
      <c r="AB74" s="138">
        <v>1391434</v>
      </c>
      <c r="AC74" s="138">
        <v>141645</v>
      </c>
      <c r="AD74" s="138"/>
      <c r="AE74" s="138">
        <v>16548</v>
      </c>
      <c r="AF74" s="138"/>
      <c r="AG74" s="138">
        <v>4915774</v>
      </c>
      <c r="AH74" s="138"/>
      <c r="AI74" s="138"/>
      <c r="AJ74" s="138">
        <v>1384736</v>
      </c>
      <c r="AK74" s="138"/>
      <c r="AL74" s="138"/>
      <c r="AM74" s="138"/>
      <c r="AN74" s="138"/>
      <c r="AO74" s="138">
        <v>401482</v>
      </c>
      <c r="AP74" s="138"/>
      <c r="AQ74" s="138"/>
      <c r="AR74" s="138"/>
      <c r="AS74" s="138"/>
      <c r="AT74" s="138"/>
      <c r="AU74" s="138"/>
      <c r="AV74" s="138"/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20165173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1386034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932352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1443627</v>
      </c>
      <c r="Q75" s="129">
        <f t="shared" si="9"/>
        <v>88212</v>
      </c>
      <c r="R75" s="129">
        <f t="shared" si="9"/>
        <v>885729</v>
      </c>
      <c r="S75" s="129">
        <f t="shared" si="9"/>
        <v>1943611</v>
      </c>
      <c r="T75" s="129">
        <f t="shared" si="9"/>
        <v>0</v>
      </c>
      <c r="U75" s="129">
        <f t="shared" si="9"/>
        <v>2430597</v>
      </c>
      <c r="V75" s="129">
        <f t="shared" si="9"/>
        <v>0</v>
      </c>
      <c r="W75" s="129">
        <f t="shared" si="9"/>
        <v>562054</v>
      </c>
      <c r="X75" s="129">
        <f t="shared" si="9"/>
        <v>2526566</v>
      </c>
      <c r="Y75" s="129">
        <f t="shared" si="9"/>
        <v>2543106</v>
      </c>
      <c r="Z75" s="129">
        <f t="shared" si="9"/>
        <v>0</v>
      </c>
      <c r="AA75" s="129">
        <f t="shared" si="9"/>
        <v>0</v>
      </c>
      <c r="AB75" s="129">
        <f t="shared" si="9"/>
        <v>1994694</v>
      </c>
      <c r="AC75" s="129">
        <f t="shared" si="9"/>
        <v>144315</v>
      </c>
      <c r="AD75" s="129">
        <f t="shared" si="9"/>
        <v>0</v>
      </c>
      <c r="AE75" s="129">
        <f t="shared" si="9"/>
        <v>192466</v>
      </c>
      <c r="AF75" s="129">
        <f t="shared" si="9"/>
        <v>0</v>
      </c>
      <c r="AG75" s="129">
        <f t="shared" si="9"/>
        <v>4983480</v>
      </c>
      <c r="AH75" s="129">
        <f t="shared" si="9"/>
        <v>0</v>
      </c>
      <c r="AI75" s="129">
        <f t="shared" si="9"/>
        <v>0</v>
      </c>
      <c r="AJ75" s="129">
        <f t="shared" si="9"/>
        <v>1400978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392895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23850716</v>
      </c>
    </row>
    <row r="76" spans="1:84" ht="12.65" customHeight="1" x14ac:dyDescent="0.3">
      <c r="A76" s="127" t="s">
        <v>248</v>
      </c>
      <c r="B76" s="129"/>
      <c r="C76" s="137"/>
      <c r="D76" s="137"/>
      <c r="E76" s="138">
        <v>3462</v>
      </c>
      <c r="F76" s="138"/>
      <c r="G76" s="137"/>
      <c r="H76" s="137"/>
      <c r="I76" s="138"/>
      <c r="J76" s="138">
        <v>0</v>
      </c>
      <c r="K76" s="138"/>
      <c r="L76" s="138">
        <v>4843</v>
      </c>
      <c r="M76" s="138"/>
      <c r="N76" s="138"/>
      <c r="O76" s="138">
        <v>0</v>
      </c>
      <c r="P76" s="138">
        <f>3264-Q76</f>
        <v>2944</v>
      </c>
      <c r="Q76" s="138">
        <v>320</v>
      </c>
      <c r="R76" s="138">
        <v>27</v>
      </c>
      <c r="S76" s="138">
        <v>2004</v>
      </c>
      <c r="T76" s="138"/>
      <c r="U76" s="138">
        <v>958</v>
      </c>
      <c r="V76" s="138"/>
      <c r="W76" s="138">
        <v>55</v>
      </c>
      <c r="X76" s="138">
        <v>614</v>
      </c>
      <c r="Y76" s="138">
        <v>1991</v>
      </c>
      <c r="Z76" s="138"/>
      <c r="AA76" s="138"/>
      <c r="AB76" s="138">
        <v>1005</v>
      </c>
      <c r="AC76" s="138">
        <v>1099</v>
      </c>
      <c r="AD76" s="138"/>
      <c r="AE76" s="138">
        <v>734</v>
      </c>
      <c r="AF76" s="138"/>
      <c r="AG76" s="138">
        <v>5690</v>
      </c>
      <c r="AH76" s="138"/>
      <c r="AI76" s="138"/>
      <c r="AJ76" s="138">
        <v>6106</v>
      </c>
      <c r="AK76" s="138"/>
      <c r="AL76" s="138"/>
      <c r="AM76" s="138"/>
      <c r="AN76" s="138"/>
      <c r="AO76" s="138">
        <v>881</v>
      </c>
      <c r="AP76" s="138"/>
      <c r="AQ76" s="138"/>
      <c r="AR76" s="138"/>
      <c r="AS76" s="138"/>
      <c r="AT76" s="138"/>
      <c r="AU76" s="138"/>
      <c r="AV76" s="138"/>
      <c r="AW76" s="138"/>
      <c r="AX76" s="138"/>
      <c r="AY76" s="138">
        <v>2652</v>
      </c>
      <c r="AZ76" s="138"/>
      <c r="BA76" s="138">
        <v>1565</v>
      </c>
      <c r="BB76" s="138"/>
      <c r="BC76" s="138"/>
      <c r="BD76" s="138"/>
      <c r="BE76" s="138">
        <v>6173</v>
      </c>
      <c r="BF76" s="138">
        <v>430</v>
      </c>
      <c r="BG76" s="138"/>
      <c r="BH76" s="138">
        <v>724</v>
      </c>
      <c r="BI76" s="138"/>
      <c r="BJ76" s="138"/>
      <c r="BK76" s="138">
        <v>902</v>
      </c>
      <c r="BL76" s="138">
        <v>1052</v>
      </c>
      <c r="BM76" s="138"/>
      <c r="BN76" s="138">
        <v>7773</v>
      </c>
      <c r="BO76" s="138"/>
      <c r="BP76" s="138"/>
      <c r="BQ76" s="138"/>
      <c r="BR76" s="138">
        <v>1842</v>
      </c>
      <c r="BS76" s="138"/>
      <c r="BT76" s="138"/>
      <c r="BU76" s="138"/>
      <c r="BV76" s="138">
        <v>968</v>
      </c>
      <c r="BW76" s="138"/>
      <c r="BX76" s="138"/>
      <c r="BY76" s="138">
        <v>514</v>
      </c>
      <c r="BZ76" s="138"/>
      <c r="CA76" s="138"/>
      <c r="CB76" s="138"/>
      <c r="CC76" s="138"/>
      <c r="CD76" s="191" t="s">
        <v>221</v>
      </c>
      <c r="CE76" s="129">
        <f t="shared" si="8"/>
        <v>57328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/>
      <c r="D77" s="137"/>
      <c r="E77" s="137">
        <v>1343</v>
      </c>
      <c r="F77" s="137"/>
      <c r="G77" s="137"/>
      <c r="H77" s="137"/>
      <c r="I77" s="137"/>
      <c r="J77" s="137"/>
      <c r="K77" s="137"/>
      <c r="L77" s="137">
        <v>1880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>
        <v>342</v>
      </c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>
        <v>620</v>
      </c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4185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/>
      <c r="D78" s="137"/>
      <c r="E78" s="137">
        <v>1075</v>
      </c>
      <c r="F78" s="137"/>
      <c r="G78" s="137"/>
      <c r="H78" s="137"/>
      <c r="I78" s="137"/>
      <c r="J78" s="137"/>
      <c r="K78" s="137"/>
      <c r="L78" s="137">
        <v>1504</v>
      </c>
      <c r="M78" s="137"/>
      <c r="N78" s="137"/>
      <c r="O78" s="137">
        <v>0</v>
      </c>
      <c r="P78" s="137">
        <v>365</v>
      </c>
      <c r="Q78" s="137">
        <v>115</v>
      </c>
      <c r="R78" s="137"/>
      <c r="S78" s="137">
        <v>496</v>
      </c>
      <c r="T78" s="137"/>
      <c r="U78" s="137">
        <v>369</v>
      </c>
      <c r="V78" s="137"/>
      <c r="W78" s="137">
        <v>17</v>
      </c>
      <c r="X78" s="137">
        <v>184</v>
      </c>
      <c r="Y78" s="137">
        <v>597</v>
      </c>
      <c r="Z78" s="137"/>
      <c r="AA78" s="137"/>
      <c r="AB78" s="137">
        <v>89</v>
      </c>
      <c r="AC78" s="137">
        <v>99</v>
      </c>
      <c r="AD78" s="137"/>
      <c r="AE78" s="137">
        <v>141</v>
      </c>
      <c r="AF78" s="137"/>
      <c r="AG78" s="137">
        <v>2370</v>
      </c>
      <c r="AH78" s="137"/>
      <c r="AI78" s="137"/>
      <c r="AJ78" s="137">
        <v>1337</v>
      </c>
      <c r="AK78" s="137"/>
      <c r="AL78" s="137"/>
      <c r="AM78" s="137"/>
      <c r="AN78" s="137"/>
      <c r="AO78" s="137">
        <v>273</v>
      </c>
      <c r="AP78" s="137"/>
      <c r="AQ78" s="137"/>
      <c r="AR78" s="137"/>
      <c r="AS78" s="137"/>
      <c r="AT78" s="137"/>
      <c r="AU78" s="137"/>
      <c r="AV78" s="137"/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>
        <v>18</v>
      </c>
      <c r="BI78" s="137"/>
      <c r="BJ78" s="191" t="s">
        <v>221</v>
      </c>
      <c r="BK78" s="137">
        <v>101</v>
      </c>
      <c r="BL78" s="137">
        <v>292</v>
      </c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>
        <v>89</v>
      </c>
      <c r="BY78" s="137">
        <v>103</v>
      </c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9634</v>
      </c>
      <c r="CF78" s="129"/>
    </row>
    <row r="79" spans="1:84" ht="12.65" customHeight="1" x14ac:dyDescent="0.3">
      <c r="A79" s="127" t="s">
        <v>251</v>
      </c>
      <c r="B79" s="129"/>
      <c r="C79" s="173"/>
      <c r="D79" s="173"/>
      <c r="E79" s="137">
        <v>3607</v>
      </c>
      <c r="F79" s="137"/>
      <c r="G79" s="137"/>
      <c r="H79" s="137"/>
      <c r="I79" s="137"/>
      <c r="J79" s="137"/>
      <c r="K79" s="137"/>
      <c r="L79" s="137">
        <v>5047</v>
      </c>
      <c r="M79" s="137"/>
      <c r="N79" s="137"/>
      <c r="O79" s="137"/>
      <c r="P79" s="137">
        <v>1656</v>
      </c>
      <c r="Q79" s="137"/>
      <c r="R79" s="137"/>
      <c r="S79" s="137">
        <v>217</v>
      </c>
      <c r="T79" s="137"/>
      <c r="U79" s="137"/>
      <c r="V79" s="137"/>
      <c r="W79" s="137">
        <v>93</v>
      </c>
      <c r="X79" s="137">
        <v>1031</v>
      </c>
      <c r="Y79" s="137">
        <v>3344</v>
      </c>
      <c r="Z79" s="137"/>
      <c r="AA79" s="137"/>
      <c r="AB79" s="137"/>
      <c r="AC79" s="137"/>
      <c r="AD79" s="137"/>
      <c r="AE79" s="137"/>
      <c r="AF79" s="137"/>
      <c r="AG79" s="137">
        <v>16096</v>
      </c>
      <c r="AH79" s="137"/>
      <c r="AI79" s="137"/>
      <c r="AJ79" s="137"/>
      <c r="AK79" s="137"/>
      <c r="AL79" s="137"/>
      <c r="AM79" s="137"/>
      <c r="AN79" s="137"/>
      <c r="AO79" s="137">
        <v>918</v>
      </c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32009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/>
      <c r="D80" s="140"/>
      <c r="E80" s="140">
        <v>5.37</v>
      </c>
      <c r="F80" s="140"/>
      <c r="G80" s="140"/>
      <c r="H80" s="140"/>
      <c r="I80" s="140"/>
      <c r="J80" s="140"/>
      <c r="K80" s="140"/>
      <c r="L80" s="140">
        <v>7.51</v>
      </c>
      <c r="M80" s="140"/>
      <c r="N80" s="140"/>
      <c r="O80" s="140"/>
      <c r="P80" s="140">
        <v>1.98</v>
      </c>
      <c r="Q80" s="140">
        <v>1.2</v>
      </c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>
        <v>0.99</v>
      </c>
      <c r="AC80" s="140"/>
      <c r="AD80" s="140"/>
      <c r="AE80" s="140"/>
      <c r="AF80" s="140"/>
      <c r="AG80" s="140">
        <v>4.88</v>
      </c>
      <c r="AH80" s="140"/>
      <c r="AI80" s="140"/>
      <c r="AJ80" s="140"/>
      <c r="AK80" s="140"/>
      <c r="AL80" s="140"/>
      <c r="AM80" s="140"/>
      <c r="AN80" s="140"/>
      <c r="AO80" s="140">
        <v>1.37</v>
      </c>
      <c r="AP80" s="140"/>
      <c r="AQ80" s="140"/>
      <c r="AR80" s="140"/>
      <c r="AS80" s="140"/>
      <c r="AT80" s="140"/>
      <c r="AU80" s="140"/>
      <c r="AV80" s="140"/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23.299999999999997</v>
      </c>
      <c r="CF80" s="197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4" t="s">
        <v>1279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5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8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1274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1275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1276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1277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36" t="s">
        <v>1278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107</v>
      </c>
      <c r="D111" s="130">
        <v>436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>
        <v>35</v>
      </c>
      <c r="D112" s="130">
        <v>610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0</v>
      </c>
      <c r="D114" s="130">
        <v>0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2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18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>
        <v>5</v>
      </c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>
        <v>25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0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63</v>
      </c>
      <c r="C138" s="142">
        <v>4</v>
      </c>
      <c r="D138" s="130">
        <v>40</v>
      </c>
      <c r="E138" s="129">
        <f>SUM(B138:D138)</f>
        <v>107</v>
      </c>
    </row>
    <row r="139" spans="1:6" ht="12.65" customHeight="1" x14ac:dyDescent="0.3">
      <c r="A139" s="129" t="s">
        <v>215</v>
      </c>
      <c r="B139" s="130">
        <v>257</v>
      </c>
      <c r="C139" s="142">
        <v>16</v>
      </c>
      <c r="D139" s="130">
        <v>163</v>
      </c>
      <c r="E139" s="129">
        <f>SUM(B139:D139)</f>
        <v>436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1641811</v>
      </c>
      <c r="C141" s="142">
        <v>340992</v>
      </c>
      <c r="D141" s="130">
        <v>770388</v>
      </c>
      <c r="E141" s="129">
        <f>SUM(B141:D141)</f>
        <v>2753191</v>
      </c>
      <c r="F141" s="150"/>
    </row>
    <row r="142" spans="1:6" ht="12.65" customHeight="1" x14ac:dyDescent="0.3">
      <c r="A142" s="129" t="s">
        <v>246</v>
      </c>
      <c r="B142" s="130">
        <v>12025103</v>
      </c>
      <c r="C142" s="142">
        <v>2497521</v>
      </c>
      <c r="D142" s="130">
        <v>5642549</v>
      </c>
      <c r="E142" s="129">
        <f>SUM(B142:D142)</f>
        <v>20165173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>
        <v>26</v>
      </c>
      <c r="C144" s="142">
        <v>2</v>
      </c>
      <c r="D144" s="130">
        <v>7</v>
      </c>
      <c r="E144" s="129">
        <f>SUM(B144:D144)</f>
        <v>35</v>
      </c>
    </row>
    <row r="145" spans="1:5" ht="12.65" customHeight="1" x14ac:dyDescent="0.3">
      <c r="A145" s="129" t="s">
        <v>215</v>
      </c>
      <c r="B145" s="130">
        <v>450</v>
      </c>
      <c r="C145" s="142">
        <v>30</v>
      </c>
      <c r="D145" s="130">
        <v>130</v>
      </c>
      <c r="E145" s="129">
        <f>SUM(B145:D145)</f>
        <v>610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>
        <v>687801</v>
      </c>
      <c r="C147" s="142">
        <v>45853</v>
      </c>
      <c r="D147" s="130">
        <v>198698</v>
      </c>
      <c r="E147" s="129">
        <f>SUM(B147:D147)</f>
        <v>932352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>
        <v>2954416</v>
      </c>
      <c r="C157" s="130">
        <v>625073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486966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-32169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69990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779308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v>8868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152052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v>810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1465825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/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170913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170913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131958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74898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206856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100167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/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100167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63006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63006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10750</v>
      </c>
      <c r="C195" s="142"/>
      <c r="D195" s="130"/>
      <c r="E195" s="129">
        <f t="shared" ref="E195:E202" si="10">SUM(B195:C195)-D195</f>
        <v>10750</v>
      </c>
    </row>
    <row r="196" spans="1:8" ht="12.65" customHeight="1" x14ac:dyDescent="0.3">
      <c r="A196" s="129" t="s">
        <v>333</v>
      </c>
      <c r="B196" s="130">
        <v>272450</v>
      </c>
      <c r="C196" s="142">
        <v>10316</v>
      </c>
      <c r="D196" s="130"/>
      <c r="E196" s="129">
        <f t="shared" si="10"/>
        <v>282766</v>
      </c>
    </row>
    <row r="197" spans="1:8" ht="12.65" customHeight="1" x14ac:dyDescent="0.3">
      <c r="A197" s="129" t="s">
        <v>334</v>
      </c>
      <c r="B197" s="130">
        <v>3790436</v>
      </c>
      <c r="C197" s="142"/>
      <c r="D197" s="130"/>
      <c r="E197" s="129">
        <f t="shared" si="10"/>
        <v>3790436</v>
      </c>
    </row>
    <row r="198" spans="1:8" ht="12.65" customHeight="1" x14ac:dyDescent="0.3">
      <c r="A198" s="129" t="s">
        <v>335</v>
      </c>
      <c r="B198" s="130"/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336</v>
      </c>
      <c r="B199" s="130">
        <v>1660986</v>
      </c>
      <c r="C199" s="142"/>
      <c r="D199" s="130"/>
      <c r="E199" s="129">
        <f t="shared" si="10"/>
        <v>1660986</v>
      </c>
    </row>
    <row r="200" spans="1:8" ht="12.65" customHeight="1" x14ac:dyDescent="0.3">
      <c r="A200" s="129" t="s">
        <v>337</v>
      </c>
      <c r="B200" s="130">
        <v>5859005</v>
      </c>
      <c r="C200" s="142">
        <v>469989</v>
      </c>
      <c r="D200" s="130">
        <v>177224</v>
      </c>
      <c r="E200" s="129">
        <f t="shared" si="10"/>
        <v>6151770</v>
      </c>
    </row>
    <row r="201" spans="1:8" ht="12.65" customHeight="1" x14ac:dyDescent="0.3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340</v>
      </c>
      <c r="B203" s="130"/>
      <c r="C203" s="142">
        <v>29795</v>
      </c>
      <c r="D203" s="130"/>
      <c r="E203" s="129">
        <f>SUM(B203:C203)-D203</f>
        <v>29795</v>
      </c>
    </row>
    <row r="204" spans="1:8" ht="12.65" customHeight="1" x14ac:dyDescent="0.3">
      <c r="A204" s="129" t="s">
        <v>203</v>
      </c>
      <c r="B204" s="129">
        <f>SUM(B195:B203)</f>
        <v>11593627</v>
      </c>
      <c r="C204" s="144">
        <f>SUM(C195:C203)</f>
        <v>510100</v>
      </c>
      <c r="D204" s="129">
        <f>SUM(D195:D203)</f>
        <v>177224</v>
      </c>
      <c r="E204" s="129">
        <f>SUM(E195:E203)</f>
        <v>11926503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272450</v>
      </c>
      <c r="C209" s="142">
        <v>344</v>
      </c>
      <c r="D209" s="130"/>
      <c r="E209" s="129">
        <f t="shared" ref="E209:E216" si="11">SUM(B209:C209)-D209</f>
        <v>272794</v>
      </c>
      <c r="H209"/>
    </row>
    <row r="210" spans="1:8" ht="12.65" customHeight="1" x14ac:dyDescent="0.3">
      <c r="A210" s="129" t="s">
        <v>334</v>
      </c>
      <c r="B210" s="130">
        <v>3454403</v>
      </c>
      <c r="C210" s="142">
        <v>97327</v>
      </c>
      <c r="D210" s="130"/>
      <c r="E210" s="129">
        <f t="shared" si="11"/>
        <v>3551730</v>
      </c>
      <c r="H210"/>
    </row>
    <row r="211" spans="1:8" ht="12.65" customHeight="1" x14ac:dyDescent="0.3">
      <c r="A211" s="129" t="s">
        <v>335</v>
      </c>
      <c r="B211" s="130"/>
      <c r="C211" s="142"/>
      <c r="D211" s="130"/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0">
        <v>1294287</v>
      </c>
      <c r="C212" s="142">
        <v>27811</v>
      </c>
      <c r="D212" s="130"/>
      <c r="E212" s="129">
        <f t="shared" si="11"/>
        <v>1322098</v>
      </c>
      <c r="H212"/>
    </row>
    <row r="213" spans="1:8" ht="12.65" customHeight="1" x14ac:dyDescent="0.3">
      <c r="A213" s="129" t="s">
        <v>337</v>
      </c>
      <c r="B213" s="130">
        <v>3863066</v>
      </c>
      <c r="C213" s="142">
        <v>473290</v>
      </c>
      <c r="D213" s="130">
        <v>153505</v>
      </c>
      <c r="E213" s="129">
        <f t="shared" si="11"/>
        <v>4182851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340</v>
      </c>
      <c r="B216" s="130"/>
      <c r="C216" s="207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8884206</v>
      </c>
      <c r="C217" s="144">
        <f>SUM(C208:C216)</f>
        <v>598772</v>
      </c>
      <c r="D217" s="129">
        <f>SUM(D208:D216)</f>
        <v>153505</v>
      </c>
      <c r="E217" s="129">
        <f>SUM(E208:E216)</f>
        <v>9329473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9" t="s">
        <v>1254</v>
      </c>
      <c r="C220" s="239"/>
      <c r="D220" s="159"/>
      <c r="E220" s="159"/>
    </row>
    <row r="221" spans="1:8" ht="12.65" customHeight="1" x14ac:dyDescent="0.3">
      <c r="A221" s="209" t="s">
        <v>1254</v>
      </c>
      <c r="B221" s="159"/>
      <c r="C221" s="142">
        <v>1040053</v>
      </c>
      <c r="D221" s="128">
        <f>C221</f>
        <v>1040053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1576513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2610766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823189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2459948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7470416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226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34114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382684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416798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>
        <v>43099</v>
      </c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43099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8970366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6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6445599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7683644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3196000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>
        <v>0</v>
      </c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177378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241482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306600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65" customHeight="1" x14ac:dyDescent="0.3">
      <c r="A260" s="129" t="s">
        <v>371</v>
      </c>
      <c r="B260" s="129"/>
      <c r="C260" s="144"/>
      <c r="D260" s="129">
        <f>SUM(C250:C252)-C253+SUM(C254:C259)</f>
        <v>11658703</v>
      </c>
      <c r="E260" s="129"/>
    </row>
    <row r="261" spans="1:5" ht="11.2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6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1.2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10750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282766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3790436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/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v>1660986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6151770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/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v>29795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11926503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9329473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2597030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14255733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>
        <v>1217000</v>
      </c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694447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521474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>
        <v>15993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1524291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v>441192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4414397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>
        <v>799320</v>
      </c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799320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v>152330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>
        <v>917520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>
        <v>1267438</v>
      </c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2337288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441192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1896096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7145920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14255733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14255733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3685543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20165173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23850716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1040053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7470416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416798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>
        <v>43099</v>
      </c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8970366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14880350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213248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>
        <v>2553629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2766877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17647227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7013119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1465825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3175398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1577807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209479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1505036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598772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170913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206856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100167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63006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993430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17079808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567419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1366063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1933482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1933482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Three Rivers Hospital   H-0     FYE 12/31/2021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107</v>
      </c>
      <c r="C414" s="1">
        <f>E138</f>
        <v>107</v>
      </c>
    </row>
    <row r="415" spans="1:5" ht="12.65" customHeight="1" x14ac:dyDescent="0.3">
      <c r="A415" s="1" t="s">
        <v>464</v>
      </c>
      <c r="B415" s="1">
        <f>D111</f>
        <v>436</v>
      </c>
      <c r="C415" s="1">
        <f>E139</f>
        <v>436</v>
      </c>
      <c r="D415" s="1">
        <f>SUM(C59:H59)+N59</f>
        <v>436</v>
      </c>
    </row>
    <row r="417" spans="1:7" ht="12.65" customHeight="1" x14ac:dyDescent="0.3">
      <c r="A417" s="1" t="s">
        <v>465</v>
      </c>
      <c r="B417" s="1">
        <f>C112</f>
        <v>35</v>
      </c>
      <c r="C417" s="1">
        <f>E144</f>
        <v>35</v>
      </c>
    </row>
    <row r="418" spans="1:7" ht="12.65" customHeight="1" x14ac:dyDescent="0.3">
      <c r="A418" s="1" t="s">
        <v>466</v>
      </c>
      <c r="B418" s="1">
        <f>D112</f>
        <v>610</v>
      </c>
      <c r="C418" s="1">
        <f>E145</f>
        <v>610</v>
      </c>
      <c r="D418" s="1">
        <f>K59+L59</f>
        <v>610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0</v>
      </c>
    </row>
    <row r="424" spans="1:7" ht="12.65" customHeight="1" x14ac:dyDescent="0.3">
      <c r="A424" s="1" t="s">
        <v>1243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7013119</v>
      </c>
      <c r="C427" s="1">
        <f t="shared" ref="C427:C434" si="13">CE61</f>
        <v>7013119</v>
      </c>
    </row>
    <row r="428" spans="1:7" ht="12.65" customHeight="1" x14ac:dyDescent="0.3">
      <c r="A428" s="1" t="s">
        <v>3</v>
      </c>
      <c r="B428" s="1">
        <f t="shared" si="12"/>
        <v>1465825</v>
      </c>
      <c r="C428" s="1">
        <f t="shared" si="13"/>
        <v>1465824</v>
      </c>
      <c r="D428" s="1">
        <f>D173</f>
        <v>1465825</v>
      </c>
    </row>
    <row r="429" spans="1:7" ht="12.65" customHeight="1" x14ac:dyDescent="0.3">
      <c r="A429" s="1" t="s">
        <v>236</v>
      </c>
      <c r="B429" s="1">
        <f t="shared" si="12"/>
        <v>3175398</v>
      </c>
      <c r="C429" s="1">
        <f t="shared" si="13"/>
        <v>3175398</v>
      </c>
    </row>
    <row r="430" spans="1:7" ht="12.65" customHeight="1" x14ac:dyDescent="0.3">
      <c r="A430" s="1" t="s">
        <v>237</v>
      </c>
      <c r="B430" s="1">
        <f t="shared" si="12"/>
        <v>1577807</v>
      </c>
      <c r="C430" s="1">
        <f t="shared" si="13"/>
        <v>1577807</v>
      </c>
    </row>
    <row r="431" spans="1:7" ht="12.65" customHeight="1" x14ac:dyDescent="0.3">
      <c r="A431" s="1" t="s">
        <v>444</v>
      </c>
      <c r="B431" s="1">
        <f t="shared" si="12"/>
        <v>209479</v>
      </c>
      <c r="C431" s="1">
        <f t="shared" si="13"/>
        <v>209479</v>
      </c>
    </row>
    <row r="432" spans="1:7" ht="12.65" customHeight="1" x14ac:dyDescent="0.3">
      <c r="A432" s="1" t="s">
        <v>445</v>
      </c>
      <c r="B432" s="1">
        <f t="shared" si="12"/>
        <v>1505036</v>
      </c>
      <c r="C432" s="1">
        <f t="shared" si="13"/>
        <v>1505036</v>
      </c>
    </row>
    <row r="433" spans="1:7" ht="12.65" customHeight="1" x14ac:dyDescent="0.3">
      <c r="A433" s="1" t="s">
        <v>6</v>
      </c>
      <c r="B433" s="1">
        <f t="shared" si="12"/>
        <v>598772</v>
      </c>
      <c r="C433" s="1">
        <f t="shared" si="13"/>
        <v>598770</v>
      </c>
      <c r="D433" s="1">
        <f>C217</f>
        <v>598772</v>
      </c>
    </row>
    <row r="434" spans="1:7" ht="12.65" customHeight="1" x14ac:dyDescent="0.3">
      <c r="A434" s="1" t="s">
        <v>474</v>
      </c>
      <c r="B434" s="1">
        <f t="shared" si="12"/>
        <v>170913</v>
      </c>
      <c r="C434" s="1">
        <f t="shared" si="13"/>
        <v>170913</v>
      </c>
      <c r="D434" s="1">
        <f>D177</f>
        <v>170913</v>
      </c>
    </row>
    <row r="435" spans="1:7" ht="12.65" customHeight="1" x14ac:dyDescent="0.3">
      <c r="A435" s="1" t="s">
        <v>447</v>
      </c>
      <c r="B435" s="1">
        <f t="shared" si="12"/>
        <v>206856</v>
      </c>
      <c r="D435" s="1">
        <f>D181</f>
        <v>206856</v>
      </c>
    </row>
    <row r="436" spans="1:7" ht="12.65" customHeight="1" x14ac:dyDescent="0.3">
      <c r="A436" s="1" t="s">
        <v>475</v>
      </c>
      <c r="B436" s="1">
        <f t="shared" si="12"/>
        <v>100167</v>
      </c>
      <c r="D436" s="1">
        <f>D186</f>
        <v>100167</v>
      </c>
    </row>
    <row r="437" spans="1:7" ht="12.65" customHeight="1" x14ac:dyDescent="0.3">
      <c r="A437" s="1" t="s">
        <v>449</v>
      </c>
      <c r="B437" s="1">
        <f t="shared" si="12"/>
        <v>63006</v>
      </c>
      <c r="D437" s="1">
        <f>D190</f>
        <v>63006</v>
      </c>
    </row>
    <row r="438" spans="1:7" ht="12.65" customHeight="1" x14ac:dyDescent="0.3">
      <c r="A438" s="1" t="s">
        <v>476</v>
      </c>
      <c r="B438" s="1">
        <f>C386+C387+C388</f>
        <v>370029</v>
      </c>
      <c r="C438" s="1">
        <f>CD69</f>
        <v>370029</v>
      </c>
      <c r="D438" s="1">
        <f>D181+D186+D190</f>
        <v>370029</v>
      </c>
    </row>
    <row r="439" spans="1:7" ht="12.65" customHeight="1" x14ac:dyDescent="0.3">
      <c r="A439" s="1" t="s">
        <v>451</v>
      </c>
      <c r="B439" s="1">
        <f>C389</f>
        <v>993430</v>
      </c>
      <c r="C439" s="1">
        <f>SUM(C69:CC69)</f>
        <v>993431</v>
      </c>
    </row>
    <row r="440" spans="1:7" ht="12.65" customHeight="1" x14ac:dyDescent="0.3">
      <c r="A440" s="1" t="s">
        <v>477</v>
      </c>
      <c r="B440" s="1">
        <f>B438+B439</f>
        <v>1363459</v>
      </c>
      <c r="C440" s="1">
        <f>CE69</f>
        <v>1363460</v>
      </c>
    </row>
    <row r="441" spans="1:7" ht="12.65" customHeight="1" x14ac:dyDescent="0.3">
      <c r="A441" s="1" t="s">
        <v>478</v>
      </c>
      <c r="B441" s="1">
        <f>D390</f>
        <v>17079808</v>
      </c>
      <c r="C441" s="1">
        <f>SUM(C427:C437)+C440</f>
        <v>17079806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1040053</v>
      </c>
      <c r="C444" s="1">
        <f>C363</f>
        <v>1040053</v>
      </c>
    </row>
    <row r="445" spans="1:7" ht="12.65" customHeight="1" x14ac:dyDescent="0.3">
      <c r="A445" s="1" t="s">
        <v>343</v>
      </c>
      <c r="B445" s="1">
        <f>D229</f>
        <v>7470416</v>
      </c>
      <c r="C445" s="1">
        <f>C364</f>
        <v>7470416</v>
      </c>
    </row>
    <row r="446" spans="1:7" ht="12.65" customHeight="1" x14ac:dyDescent="0.3">
      <c r="A446" s="1" t="s">
        <v>351</v>
      </c>
      <c r="B446" s="1">
        <f>D236</f>
        <v>416798</v>
      </c>
      <c r="C446" s="1">
        <f>C365</f>
        <v>416798</v>
      </c>
    </row>
    <row r="447" spans="1:7" ht="12.65" customHeight="1" x14ac:dyDescent="0.3">
      <c r="A447" s="1" t="s">
        <v>356</v>
      </c>
      <c r="B447" s="1">
        <f>D240</f>
        <v>43099</v>
      </c>
      <c r="C447" s="1">
        <f>C366</f>
        <v>43099</v>
      </c>
    </row>
    <row r="448" spans="1:7" ht="12.65" customHeight="1" x14ac:dyDescent="0.3">
      <c r="A448" s="1" t="s">
        <v>358</v>
      </c>
      <c r="B448" s="1">
        <f>D242</f>
        <v>8970366</v>
      </c>
      <c r="C448" s="1">
        <f>D367</f>
        <v>8970366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226</v>
      </c>
    </row>
    <row r="454" spans="1:7" ht="12.65" customHeight="1" x14ac:dyDescent="0.3">
      <c r="A454" s="1" t="s">
        <v>168</v>
      </c>
      <c r="B454" s="1">
        <f>C233</f>
        <v>34114</v>
      </c>
    </row>
    <row r="455" spans="1:7" ht="12.65" customHeight="1" x14ac:dyDescent="0.3">
      <c r="A455" s="1" t="s">
        <v>131</v>
      </c>
      <c r="B455" s="1">
        <f>C234</f>
        <v>382684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213248</v>
      </c>
      <c r="C458" s="1">
        <f>CE70</f>
        <v>213248</v>
      </c>
    </row>
    <row r="459" spans="1:7" ht="12.65" customHeight="1" x14ac:dyDescent="0.3">
      <c r="A459" s="1" t="s">
        <v>244</v>
      </c>
      <c r="B459" s="1">
        <f>C371</f>
        <v>2553629</v>
      </c>
      <c r="C459" s="1">
        <f>CE72</f>
        <v>2553629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3685543</v>
      </c>
      <c r="C463" s="1">
        <f>CE73</f>
        <v>3685543</v>
      </c>
      <c r="D463" s="1">
        <f>E141+E147+E153</f>
        <v>3685543</v>
      </c>
    </row>
    <row r="464" spans="1:7" ht="12.65" customHeight="1" x14ac:dyDescent="0.3">
      <c r="A464" s="1" t="s">
        <v>246</v>
      </c>
      <c r="B464" s="1">
        <f>C360</f>
        <v>20165173</v>
      </c>
      <c r="C464" s="1">
        <f>CE74</f>
        <v>20165173</v>
      </c>
      <c r="D464" s="1">
        <f>E142+E148+E154</f>
        <v>20165173</v>
      </c>
    </row>
    <row r="465" spans="1:7" ht="12.65" customHeight="1" x14ac:dyDescent="0.3">
      <c r="A465" s="1" t="s">
        <v>247</v>
      </c>
      <c r="B465" s="1">
        <f>D361</f>
        <v>23850716</v>
      </c>
      <c r="C465" s="1">
        <f>CE75</f>
        <v>23850716</v>
      </c>
      <c r="D465" s="1">
        <f>D463+D464</f>
        <v>23850716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10750</v>
      </c>
      <c r="C468" s="1">
        <f>E195</f>
        <v>10750</v>
      </c>
    </row>
    <row r="469" spans="1:7" ht="12.65" customHeight="1" x14ac:dyDescent="0.3">
      <c r="A469" s="1" t="s">
        <v>333</v>
      </c>
      <c r="B469" s="1">
        <f t="shared" si="14"/>
        <v>282766</v>
      </c>
      <c r="C469" s="1">
        <f>E196</f>
        <v>282766</v>
      </c>
    </row>
    <row r="470" spans="1:7" ht="12.65" customHeight="1" x14ac:dyDescent="0.3">
      <c r="A470" s="1" t="s">
        <v>334</v>
      </c>
      <c r="B470" s="1">
        <f t="shared" si="14"/>
        <v>3790436</v>
      </c>
      <c r="C470" s="1">
        <f>E197</f>
        <v>3790436</v>
      </c>
    </row>
    <row r="471" spans="1:7" ht="12.65" customHeight="1" x14ac:dyDescent="0.3">
      <c r="A471" s="1" t="s">
        <v>494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4"/>
        <v>1660986</v>
      </c>
      <c r="C472" s="1">
        <f>E199</f>
        <v>1660986</v>
      </c>
    </row>
    <row r="473" spans="1:7" ht="12.65" customHeight="1" x14ac:dyDescent="0.3">
      <c r="A473" s="1" t="s">
        <v>495</v>
      </c>
      <c r="B473" s="1">
        <f t="shared" si="14"/>
        <v>6151770</v>
      </c>
      <c r="C473" s="1">
        <f>SUM(E200:E201)</f>
        <v>6151770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340</v>
      </c>
      <c r="B475" s="1">
        <f t="shared" si="14"/>
        <v>29795</v>
      </c>
      <c r="C475" s="1">
        <f>E203</f>
        <v>29795</v>
      </c>
    </row>
    <row r="476" spans="1:7" ht="12.65" customHeight="1" x14ac:dyDescent="0.3">
      <c r="A476" s="1" t="s">
        <v>203</v>
      </c>
      <c r="B476" s="1">
        <f>D275</f>
        <v>11926503</v>
      </c>
      <c r="C476" s="1">
        <f>E204</f>
        <v>11926503</v>
      </c>
    </row>
    <row r="478" spans="1:7" ht="12.65" customHeight="1" x14ac:dyDescent="0.3">
      <c r="A478" s="1" t="s">
        <v>496</v>
      </c>
      <c r="B478" s="1">
        <f>C276</f>
        <v>9329473</v>
      </c>
      <c r="C478" s="1">
        <f>E217</f>
        <v>9329473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14255733</v>
      </c>
    </row>
    <row r="482" spans="1:12" ht="12.65" customHeight="1" x14ac:dyDescent="0.3">
      <c r="A482" s="1" t="s">
        <v>499</v>
      </c>
      <c r="C482" s="1">
        <f>D339</f>
        <v>14255733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023</v>
      </c>
      <c r="B493" s="202" t="str">
        <f>RIGHT('Prior Year'!C82,4)</f>
        <v>2020</v>
      </c>
      <c r="C493" s="202" t="str">
        <f>RIGHT(C82,4)</f>
        <v>2021</v>
      </c>
      <c r="D493" s="202" t="str">
        <f>RIGHT('Prior Year'!C82,4)</f>
        <v>2020</v>
      </c>
      <c r="E493" s="202" t="str">
        <f>RIGHT(C82,4)</f>
        <v>2021</v>
      </c>
      <c r="F493" s="202" t="str">
        <f>RIGHT('Prior Year'!C82,4)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'Prior Year'!C71</f>
        <v>0</v>
      </c>
      <c r="C496" s="185">
        <f>C71</f>
        <v>0</v>
      </c>
      <c r="D496" s="185">
        <f>'Prior Year'!C59</f>
        <v>0</v>
      </c>
      <c r="E496" s="1">
        <f>C59</f>
        <v>0</v>
      </c>
      <c r="F496" s="204" t="str">
        <f t="shared" ref="F496:G511" si="15">IF(B496=0,"",IF(D496=0,"",B496/D496))</f>
        <v/>
      </c>
      <c r="G496" s="204" t="str">
        <f t="shared" si="15"/>
        <v/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'Prior Year'!D71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'Prior Year'!E71</f>
        <v>731746</v>
      </c>
      <c r="C498" s="185">
        <f>E71</f>
        <v>754784</v>
      </c>
      <c r="D498" s="185">
        <f>'Prior Year'!E59</f>
        <v>340</v>
      </c>
      <c r="E498" s="1">
        <f>E59</f>
        <v>436</v>
      </c>
      <c r="F498" s="204">
        <f t="shared" si="15"/>
        <v>2152.1941176470586</v>
      </c>
      <c r="G498" s="204">
        <f t="shared" si="15"/>
        <v>1731.1559633027523</v>
      </c>
      <c r="H498" s="205" t="str">
        <f t="shared" si="16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'Prior Year'!F71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'Prior Year'!G71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'Prior Year'!H71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'Prior Year'!I71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'Prior Year'!J71</f>
        <v>486</v>
      </c>
      <c r="C503" s="185">
        <f>J71</f>
        <v>0</v>
      </c>
      <c r="D503" s="185">
        <f>'Prior Year'!J59</f>
        <v>17</v>
      </c>
      <c r="E503" s="1">
        <f>J59</f>
        <v>0</v>
      </c>
      <c r="F503" s="204">
        <f t="shared" si="15"/>
        <v>28.588235294117649</v>
      </c>
      <c r="G503" s="204" t="str">
        <f t="shared" si="15"/>
        <v/>
      </c>
      <c r="H503" s="205" t="str">
        <f t="shared" si="16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'Prior Year'!K71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'Prior Year'!L71</f>
        <v>1101920</v>
      </c>
      <c r="C505" s="185">
        <f>L71</f>
        <v>1055999</v>
      </c>
      <c r="D505" s="185">
        <f>'Prior Year'!L59</f>
        <v>512</v>
      </c>
      <c r="E505" s="1">
        <f>L59</f>
        <v>610</v>
      </c>
      <c r="F505" s="204">
        <f t="shared" si="15"/>
        <v>2152.1875</v>
      </c>
      <c r="G505" s="204">
        <f t="shared" si="15"/>
        <v>1731.1459016393442</v>
      </c>
      <c r="H505" s="205" t="str">
        <f t="shared" si="16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'Prior Year'!M71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'Prior Year'!N71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'Prior Year'!O71</f>
        <v>74504</v>
      </c>
      <c r="C508" s="185">
        <f>O71</f>
        <v>0</v>
      </c>
      <c r="D508" s="185">
        <f>'Prior Year'!O59</f>
        <v>12</v>
      </c>
      <c r="E508" s="1">
        <f>O59</f>
        <v>0</v>
      </c>
      <c r="F508" s="204">
        <f t="shared" si="15"/>
        <v>6208.666666666667</v>
      </c>
      <c r="G508" s="204" t="str">
        <f t="shared" si="15"/>
        <v/>
      </c>
      <c r="H508" s="205" t="str">
        <f t="shared" si="16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'Prior Year'!P71</f>
        <v>610584</v>
      </c>
      <c r="C509" s="185">
        <f>P71</f>
        <v>795015</v>
      </c>
      <c r="D509" s="185">
        <f>'Prior Year'!P59</f>
        <v>10723</v>
      </c>
      <c r="E509" s="1">
        <f>P59</f>
        <v>16092</v>
      </c>
      <c r="F509" s="204">
        <f t="shared" si="15"/>
        <v>56.941527557586497</v>
      </c>
      <c r="G509" s="204">
        <f t="shared" si="15"/>
        <v>49.404362416107382</v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'Prior Year'!Q71</f>
        <v>130339</v>
      </c>
      <c r="C510" s="185">
        <f>Q71</f>
        <v>123040</v>
      </c>
      <c r="D510" s="185">
        <f>'Prior Year'!Q59</f>
        <v>7272</v>
      </c>
      <c r="E510" s="1">
        <f>Q59</f>
        <v>11206</v>
      </c>
      <c r="F510" s="204">
        <f t="shared" si="15"/>
        <v>17.92340484048405</v>
      </c>
      <c r="G510" s="204">
        <f t="shared" si="15"/>
        <v>10.979832232732464</v>
      </c>
      <c r="H510" s="205">
        <f t="shared" si="16"/>
        <v>-0.38740254262783602</v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'Prior Year'!R71</f>
        <v>563472</v>
      </c>
      <c r="C511" s="185">
        <f>R71</f>
        <v>570790</v>
      </c>
      <c r="D511" s="185">
        <f>'Prior Year'!R59</f>
        <v>10477</v>
      </c>
      <c r="E511" s="1">
        <f>R59</f>
        <v>15984</v>
      </c>
      <c r="F511" s="204">
        <f t="shared" si="15"/>
        <v>53.781807769399634</v>
      </c>
      <c r="G511" s="204">
        <f t="shared" si="15"/>
        <v>35.710085085085083</v>
      </c>
      <c r="H511" s="205">
        <f t="shared" si="16"/>
        <v>-0.33601924951650408</v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'Prior Year'!S71</f>
        <v>88717</v>
      </c>
      <c r="C512" s="185">
        <f>S71</f>
        <v>100726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'Prior Year'!T71</f>
        <v>0</v>
      </c>
      <c r="C513" s="185">
        <f>T71</f>
        <v>0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'Prior Year'!U71</f>
        <v>827962</v>
      </c>
      <c r="C514" s="185">
        <f>U71</f>
        <v>1030755</v>
      </c>
      <c r="D514" s="185">
        <f>'Prior Year'!U59</f>
        <v>21596</v>
      </c>
      <c r="E514" s="1">
        <f>U59</f>
        <v>24582</v>
      </c>
      <c r="F514" s="204">
        <f t="shared" si="17"/>
        <v>38.338673828486755</v>
      </c>
      <c r="G514" s="204">
        <f t="shared" si="17"/>
        <v>41.931291188674642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'Prior Year'!V71</f>
        <v>0</v>
      </c>
      <c r="C515" s="185">
        <f>V71</f>
        <v>0</v>
      </c>
      <c r="D515" s="185">
        <f>'Prior Year'!V59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'Prior Year'!W71</f>
        <v>84383</v>
      </c>
      <c r="C516" s="185">
        <f>W71</f>
        <v>88442</v>
      </c>
      <c r="D516" s="185">
        <f>'Prior Year'!W59</f>
        <v>121</v>
      </c>
      <c r="E516" s="1">
        <f>W59</f>
        <v>137</v>
      </c>
      <c r="F516" s="204">
        <f t="shared" si="17"/>
        <v>697.38016528925618</v>
      </c>
      <c r="G516" s="204">
        <f t="shared" si="17"/>
        <v>645.56204379562041</v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'Prior Year'!X71</f>
        <v>223366</v>
      </c>
      <c r="C517" s="185">
        <f>X71</f>
        <v>244079</v>
      </c>
      <c r="D517" s="185">
        <f>'Prior Year'!X59</f>
        <v>1177</v>
      </c>
      <c r="E517" s="1">
        <f>X59</f>
        <v>1527</v>
      </c>
      <c r="F517" s="204">
        <f t="shared" si="17"/>
        <v>189.77570093457945</v>
      </c>
      <c r="G517" s="204">
        <f t="shared" si="17"/>
        <v>159.8421741977734</v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'Prior Year'!Y71</f>
        <v>490474</v>
      </c>
      <c r="C518" s="185">
        <f>Y71</f>
        <v>652243</v>
      </c>
      <c r="D518" s="185">
        <f>'Prior Year'!Y59</f>
        <v>3167</v>
      </c>
      <c r="E518" s="1">
        <f>Y59</f>
        <v>4952</v>
      </c>
      <c r="F518" s="204">
        <f t="shared" si="17"/>
        <v>154.87022418692769</v>
      </c>
      <c r="G518" s="204">
        <f t="shared" si="17"/>
        <v>131.7130452342488</v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'Prior Year'!Z71</f>
        <v>0</v>
      </c>
      <c r="C519" s="185">
        <f>Z71</f>
        <v>0</v>
      </c>
      <c r="D519" s="185">
        <f>'Prior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'Prior Year'!AA71</f>
        <v>0</v>
      </c>
      <c r="C520" s="185">
        <f>AA71</f>
        <v>0</v>
      </c>
      <c r="D520" s="185">
        <f>'Prior Year'!AA59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'Prior Year'!AB71</f>
        <v>688718</v>
      </c>
      <c r="C521" s="185">
        <f>AB71</f>
        <v>791702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'Prior Year'!AC71</f>
        <v>51132</v>
      </c>
      <c r="C522" s="185">
        <f>AC71</f>
        <v>56400</v>
      </c>
      <c r="D522" s="185">
        <f>'Prior Year'!AC59</f>
        <v>437</v>
      </c>
      <c r="E522" s="1">
        <f>AC59</f>
        <v>500</v>
      </c>
      <c r="F522" s="204">
        <f t="shared" si="17"/>
        <v>117.00686498855835</v>
      </c>
      <c r="G522" s="204">
        <f t="shared" si="17"/>
        <v>112.8</v>
      </c>
      <c r="H522" s="205" t="str">
        <f t="shared" si="16"/>
        <v/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'Prior Year'!AD71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'Prior Year'!AE71</f>
        <v>162914</v>
      </c>
      <c r="C524" s="185">
        <f>AE71</f>
        <v>165652</v>
      </c>
      <c r="D524" s="185">
        <f>'Prior Year'!AE59</f>
        <v>1508</v>
      </c>
      <c r="E524" s="1">
        <f>AE59</f>
        <v>1318</v>
      </c>
      <c r="F524" s="204">
        <f t="shared" si="17"/>
        <v>108.03315649867373</v>
      </c>
      <c r="G524" s="204">
        <f t="shared" si="17"/>
        <v>125.68437025796662</v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'Prior Year'!AF71</f>
        <v>0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'Prior Year'!AG71</f>
        <v>2138561</v>
      </c>
      <c r="C526" s="185">
        <f>AG71</f>
        <v>2214571</v>
      </c>
      <c r="D526" s="185">
        <f>'Prior Year'!AG59</f>
        <v>7115</v>
      </c>
      <c r="E526" s="1">
        <f>AG59</f>
        <v>8287</v>
      </c>
      <c r="F526" s="204">
        <f t="shared" si="17"/>
        <v>300.57076598735068</v>
      </c>
      <c r="G526" s="204">
        <f t="shared" si="17"/>
        <v>267.23434294678412</v>
      </c>
      <c r="H526" s="205" t="str">
        <f t="shared" si="16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'Prior Year'!AH71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'Prior Year'!AI71</f>
        <v>0</v>
      </c>
      <c r="C528" s="185">
        <f>AI71</f>
        <v>0</v>
      </c>
      <c r="D528" s="185">
        <f>'Prior Year'!AI59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'Prior Year'!AJ71</f>
        <v>2177432</v>
      </c>
      <c r="C529" s="185">
        <f>AJ71</f>
        <v>2124655</v>
      </c>
      <c r="D529" s="185">
        <f>'Prior Year'!AJ59</f>
        <v>4623</v>
      </c>
      <c r="E529" s="1">
        <f>AJ59</f>
        <v>4583</v>
      </c>
      <c r="F529" s="204">
        <f t="shared" si="18"/>
        <v>470.99978369024444</v>
      </c>
      <c r="G529" s="204">
        <f t="shared" si="18"/>
        <v>463.59480689504693</v>
      </c>
      <c r="H529" s="205" t="str">
        <f t="shared" si="16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'Prior Year'!AK71</f>
        <v>0</v>
      </c>
      <c r="C530" s="185">
        <f>AK71</f>
        <v>0</v>
      </c>
      <c r="D530" s="185">
        <f>'Prior Year'!AK59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'Prior Year'!AL71</f>
        <v>0</v>
      </c>
      <c r="C531" s="185">
        <f>AL71</f>
        <v>0</v>
      </c>
      <c r="D531" s="185">
        <f>'Prior Year'!AL59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'Prior Year'!AM71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'Prior Year'!AN71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'Prior Year'!AO71</f>
        <v>245342</v>
      </c>
      <c r="C534" s="185">
        <f>AO71</f>
        <v>192155</v>
      </c>
      <c r="D534" s="185">
        <f>'Prior Year'!AO59</f>
        <v>2736</v>
      </c>
      <c r="E534" s="1">
        <f>AO59</f>
        <v>2664</v>
      </c>
      <c r="F534" s="204">
        <f t="shared" si="18"/>
        <v>89.671783625730995</v>
      </c>
      <c r="G534" s="204">
        <f t="shared" si="18"/>
        <v>72.13025525525525</v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'Prior Year'!AP71</f>
        <v>0</v>
      </c>
      <c r="C535" s="185">
        <f>AP71</f>
        <v>0</v>
      </c>
      <c r="D535" s="185">
        <f>'Prior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'Prior Year'!AQ71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'Prior Year'!AR71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'Prior Year'!AS71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'Prior Year'!AT71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'Prior Year'!AU71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'Prior Year'!AV71</f>
        <v>0</v>
      </c>
      <c r="C541" s="185">
        <f>AV71</f>
        <v>0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'Prior Year'!AW71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'Prior Year'!AY71</f>
        <v>165211</v>
      </c>
      <c r="C544" s="185">
        <f>AY71</f>
        <v>271923</v>
      </c>
      <c r="D544" s="185">
        <f>'Prior Year'!AY59</f>
        <v>3531</v>
      </c>
      <c r="E544" s="1">
        <f>AY59</f>
        <v>4185</v>
      </c>
      <c r="F544" s="204">
        <f t="shared" ref="F544:G550" si="19">IF(B544=0,"",IF(D544=0,"",B544/D544))</f>
        <v>46.788728405550835</v>
      </c>
      <c r="G544" s="204">
        <f t="shared" si="19"/>
        <v>64.975627240143368</v>
      </c>
      <c r="H544" s="205">
        <f t="shared" si="16"/>
        <v>0.38870256692923744</v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'Prior Year'!AZ71</f>
        <v>0</v>
      </c>
      <c r="C545" s="185">
        <f>AZ71</f>
        <v>0</v>
      </c>
      <c r="D545" s="185">
        <f>'Prior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'Prior Year'!BA71</f>
        <v>52879</v>
      </c>
      <c r="C546" s="185">
        <f>BA71</f>
        <v>65624</v>
      </c>
      <c r="D546" s="185">
        <f>'Prior Year'!BA59</f>
        <v>22790</v>
      </c>
      <c r="E546" s="1">
        <f>BA59</f>
        <v>0</v>
      </c>
      <c r="F546" s="204">
        <f t="shared" si="19"/>
        <v>2.3202720491443616</v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'Prior Year'!BB71</f>
        <v>0</v>
      </c>
      <c r="C547" s="185">
        <f>BB71</f>
        <v>0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'Prior Year'!BD71</f>
        <v>142122</v>
      </c>
      <c r="C549" s="185">
        <f>BD71</f>
        <v>165642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'Prior Year'!BE71</f>
        <v>517420</v>
      </c>
      <c r="C550" s="185">
        <f>BE71</f>
        <v>571860</v>
      </c>
      <c r="D550" s="185">
        <f>'Prior Year'!BE59</f>
        <v>57491</v>
      </c>
      <c r="E550" s="1">
        <f>BE59</f>
        <v>57328</v>
      </c>
      <c r="F550" s="204">
        <f t="shared" si="19"/>
        <v>9.0000173940268908</v>
      </c>
      <c r="G550" s="204">
        <f t="shared" si="19"/>
        <v>9.9752302539771147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'Prior Year'!BF71</f>
        <v>198189</v>
      </c>
      <c r="C551" s="185">
        <f>BF71</f>
        <v>263854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'Prior Year'!BG71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'Prior Year'!BH71</f>
        <v>688617</v>
      </c>
      <c r="C553" s="185">
        <f>BH71</f>
        <v>742090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'Prior Year'!BI71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'Prior Year'!BJ71</f>
        <v>522266</v>
      </c>
      <c r="C555" s="185">
        <f>BJ71</f>
        <v>530408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'Prior Year'!BK71</f>
        <v>491360</v>
      </c>
      <c r="C556" s="185">
        <f>BK71</f>
        <v>677566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'Prior Year'!BL71</f>
        <v>146533</v>
      </c>
      <c r="C557" s="185">
        <f>BL71</f>
        <v>263309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'Prior Year'!BM71</f>
        <v>0</v>
      </c>
      <c r="C558" s="185">
        <f>BM71</f>
        <v>0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'Prior Year'!BN71</f>
        <v>624754</v>
      </c>
      <c r="C559" s="185">
        <f>BN71</f>
        <v>705366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'Prior Year'!BO71</f>
        <v>7608</v>
      </c>
      <c r="C560" s="185">
        <f>BO71</f>
        <v>58035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'Prior Year'!BP71</f>
        <v>156494</v>
      </c>
      <c r="C561" s="185">
        <f>BP71</f>
        <v>159074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'Prior Year'!BR71</f>
        <v>212945</v>
      </c>
      <c r="C563" s="185">
        <f>BR71</f>
        <v>241650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'Prior Year'!BS71</f>
        <v>0</v>
      </c>
      <c r="C564" s="185">
        <f>BS71</f>
        <v>0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'Prior Year'!BT71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'Prior Year'!BV71</f>
        <v>286645</v>
      </c>
      <c r="C567" s="185">
        <f>BV71</f>
        <v>261320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'Prior Year'!BW71</f>
        <v>0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'Prior Year'!BX71</f>
        <v>224195</v>
      </c>
      <c r="C569" s="185">
        <f>BX71</f>
        <v>237902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'Prior Year'!BY71</f>
        <v>366814</v>
      </c>
      <c r="C570" s="185">
        <f>BY71</f>
        <v>533146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'Prior Year'!CA71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'Prior Year'!CB71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'Prior Year'!CC71</f>
        <v>0</v>
      </c>
      <c r="C574" s="185">
        <f>CC71</f>
        <v>0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'Prior Year'!CD71</f>
        <v>313559</v>
      </c>
      <c r="C575" s="185">
        <f>CD71</f>
        <v>156781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51155</v>
      </c>
      <c r="E612" s="1">
        <f>SUM(C624:D647)+SUM(C668:D713)</f>
        <v>15360993.032098524</v>
      </c>
      <c r="F612" s="1">
        <f>CE64-(AX64+BD64+BE64+BG64+BJ64+BN64+BP64+BQ64+CB64+CC64+CD64)</f>
        <v>1472250</v>
      </c>
      <c r="G612" s="1">
        <f>CE77-(AX77+AY77+BD77+BE77+BG77+BJ77+BN77+BP77+BQ77+CB77+CC77+CD77)</f>
        <v>4185</v>
      </c>
      <c r="H612" s="148">
        <f>CE60-(AX60+AY60+AZ60+BD60+BE60+BG60+BJ60+BN60+BO60+BP60+BQ60+BR60+CB60+CC60+CD60)</f>
        <v>73.249999999999986</v>
      </c>
      <c r="I612" s="1">
        <f>CE78-(AX78+AY78+AZ78+BD78+BE78+BF78+BG78+BJ78+BN78+BO78+BP78+BQ78+BR78+CB78+CC78+CD78)</f>
        <v>9634</v>
      </c>
      <c r="J612" s="1">
        <f>CE79-(AX79+AY79+AZ79+BA79+BD79+BE79+BF79+BG79+BJ79+BN79+BO79+BP79+BQ79+BR79+CB79+CC79+CD79)</f>
        <v>32009</v>
      </c>
      <c r="K612" s="1">
        <f>CE75-(AW75+AX75+AY75+AZ75+BA75+BB75+BC75+BD75+BE75+BF75+BG75+BH75+BI75+BJ75+BK75+BL75+BM75+BN75+BO75+BP75+BQ75+BR75+BS75+BT75+BU75+BV75+BW75+BX75+CB75+CC75+CD75)</f>
        <v>23850716</v>
      </c>
      <c r="L612" s="148">
        <f>CE80-(AW80+AX80+AY80+AZ80+BA80+BB80+BC80+BD80+BE80+BF80+BG80+BH80+BI80+BJ80+BK80+BL80+BM80+BN80+BO80+BP80+BQ80+BR80+BS80+BT80+BU80+BV80+BW80+BX80+BY80+BZ80+CA80+CB80+CC80+CD80)</f>
        <v>23.299999999999997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571860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0">
        <f>CD69-CD70</f>
        <v>156781</v>
      </c>
      <c r="D615" s="206">
        <f>SUM(C614:C615)</f>
        <v>728641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530408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705366</v>
      </c>
      <c r="D619" s="1">
        <f>(D615/D612)*BN76</f>
        <v>110716.9679014759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0</v>
      </c>
      <c r="D620" s="1">
        <f>(D615/D612)*CC76</f>
        <v>0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159074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1505564.967901476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165642</v>
      </c>
      <c r="D624" s="1">
        <f>(D615/D612)*BD76</f>
        <v>0</v>
      </c>
      <c r="E624" s="1">
        <f>(E623/E612)*SUM(C624:D624)</f>
        <v>16234.939491998901</v>
      </c>
      <c r="F624" s="1">
        <f>SUM(C624:E624)</f>
        <v>181876.9394919989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271923</v>
      </c>
      <c r="D625" s="1">
        <f>(D615/D612)*AY76</f>
        <v>37774.527064803049</v>
      </c>
      <c r="E625" s="1">
        <f>(E623/E612)*SUM(C625:D625)</f>
        <v>30354.140934779643</v>
      </c>
      <c r="F625" s="1">
        <f>(F624/F612)*AY64</f>
        <v>5404.4845297306629</v>
      </c>
      <c r="G625" s="1">
        <f>SUM(C625:F625)</f>
        <v>345456.1525293134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241650</v>
      </c>
      <c r="D626" s="1">
        <f>(D615/D612)*BR76</f>
        <v>26237.058391164112</v>
      </c>
      <c r="E626" s="1">
        <f>(E623/E612)*SUM(C626:D626)</f>
        <v>26256.204245723464</v>
      </c>
      <c r="F626" s="1">
        <f>(F624/F612)*BR64</f>
        <v>444.73220048985979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58035</v>
      </c>
      <c r="D627" s="1">
        <f>(D615/D612)*BO76</f>
        <v>0</v>
      </c>
      <c r="E627" s="1">
        <f>(E623/E612)*SUM(C627:D627)</f>
        <v>5688.1389588278107</v>
      </c>
      <c r="F627" s="1">
        <f>(F624/F612)*BO64</f>
        <v>163.06847351294857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51178.689263601984</v>
      </c>
      <c r="H628" s="1">
        <f>SUM(C626:G628)</f>
        <v>409652.89153332019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263854</v>
      </c>
      <c r="D629" s="1">
        <f>(D615/D612)*BF76</f>
        <v>6124.8290489688206</v>
      </c>
      <c r="E629" s="1">
        <f>(E623/E612)*SUM(C629:D629)</f>
        <v>26461.22332337646</v>
      </c>
      <c r="F629" s="1">
        <f>(F624/F612)*BF64</f>
        <v>2180.4231496238958</v>
      </c>
      <c r="G629" s="1">
        <f>(G625/G612)*BF77</f>
        <v>0</v>
      </c>
      <c r="H629" s="1">
        <f>(H628/H612)*BF60</f>
        <v>26900.073833109494</v>
      </c>
      <c r="I629" s="1">
        <f>SUM(C629:H629)</f>
        <v>325520.54935507866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65624</v>
      </c>
      <c r="D630" s="1">
        <f>(D615/D612)*BA76</f>
        <v>22291.528980549312</v>
      </c>
      <c r="E630" s="1">
        <f>(E623/E612)*SUM(C630:D630)</f>
        <v>8616.7958211461701</v>
      </c>
      <c r="F630" s="1">
        <f>(F624/F612)*BA64</f>
        <v>388.52299181683583</v>
      </c>
      <c r="G630" s="1">
        <f>(G625/G612)*BA77</f>
        <v>0</v>
      </c>
      <c r="H630" s="1">
        <f>(H628/H612)*BA60</f>
        <v>3970.6969691284285</v>
      </c>
      <c r="I630" s="1">
        <f>(I629/I612)*BA78</f>
        <v>0</v>
      </c>
      <c r="J630" s="1">
        <f>SUM(C630:I630)</f>
        <v>100891.54476264074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677566</v>
      </c>
      <c r="D635" s="1">
        <f>(D615/D612)*BK76</f>
        <v>12847.897214348548</v>
      </c>
      <c r="E635" s="1">
        <f>(E623/E612)*SUM(C635:D635)</f>
        <v>67668.996062050064</v>
      </c>
      <c r="F635" s="1">
        <f>(F624/F612)*BK64</f>
        <v>850.30325999214028</v>
      </c>
      <c r="G635" s="1">
        <f>(G625/G612)*BK77</f>
        <v>0</v>
      </c>
      <c r="H635" s="1">
        <f>(H628/H612)*BK60</f>
        <v>22929.376863981066</v>
      </c>
      <c r="I635" s="1">
        <f>(I629/I612)*BK78</f>
        <v>3412.6609388481361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742090</v>
      </c>
      <c r="D636" s="1">
        <f>(D615/D612)*BH76</f>
        <v>10312.502863845177</v>
      </c>
      <c r="E636" s="1">
        <f>(E623/E612)*SUM(C636:D636)</f>
        <v>73744.636671997781</v>
      </c>
      <c r="F636" s="1">
        <f>(F624/F612)*BH64</f>
        <v>211.98901556683316</v>
      </c>
      <c r="G636" s="1">
        <f>(G625/G612)*BH77</f>
        <v>0</v>
      </c>
      <c r="H636" s="1">
        <f>(H628/H612)*BH60</f>
        <v>6431.4105837995676</v>
      </c>
      <c r="I636" s="1">
        <f>(I629/I612)*BH78</f>
        <v>608.19699900263811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263309</v>
      </c>
      <c r="D637" s="1">
        <f>(D615/D612)*BL76</f>
        <v>14984.465487244648</v>
      </c>
      <c r="E637" s="1">
        <f>(E623/E612)*SUM(C637:D637)</f>
        <v>27276.159266394399</v>
      </c>
      <c r="F637" s="1">
        <f>(F624/F612)*BL64</f>
        <v>247.07344471658877</v>
      </c>
      <c r="G637" s="1">
        <f>(G625/G612)*BL77</f>
        <v>0</v>
      </c>
      <c r="H637" s="1">
        <f>(H628/H612)*BL60</f>
        <v>29137.08621008326</v>
      </c>
      <c r="I637" s="1">
        <f>(I629/I612)*BL78</f>
        <v>9866.3068727094633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261320</v>
      </c>
      <c r="D642" s="1">
        <f>(D615/D612)*BV76</f>
        <v>13787.987254422833</v>
      </c>
      <c r="E642" s="1">
        <f>(E623/E612)*SUM(C642:D642)</f>
        <v>26963.943485596406</v>
      </c>
      <c r="F642" s="1">
        <f>(F624/F612)*BV64</f>
        <v>144.16735499212953</v>
      </c>
      <c r="G642" s="1">
        <f>(G625/G612)*BV77</f>
        <v>0</v>
      </c>
      <c r="H642" s="1">
        <f>(H628/H612)*BV60</f>
        <v>19853.484845642142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237902</v>
      </c>
      <c r="D644" s="1">
        <f>(D615/D612)*BX76</f>
        <v>0</v>
      </c>
      <c r="E644" s="1">
        <f>(E623/E612)*SUM(C644:D644)</f>
        <v>23317.302224227686</v>
      </c>
      <c r="F644" s="1">
        <f>(F624/F612)*BX64</f>
        <v>45.09090366077745</v>
      </c>
      <c r="G644" s="1">
        <f>(G625/G612)*BX77</f>
        <v>0</v>
      </c>
      <c r="H644" s="1">
        <f>(H628/H612)*BX60</f>
        <v>6878.81305919432</v>
      </c>
      <c r="I644" s="1">
        <f>(I629/I612)*BX78</f>
        <v>3007.1962728463773</v>
      </c>
      <c r="J644" s="1">
        <f>(J630/J612)*BX79</f>
        <v>0</v>
      </c>
      <c r="K644" s="1">
        <f>SUM(C631:J644)</f>
        <v>2556714.0471551623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533146</v>
      </c>
      <c r="D645" s="1">
        <f>(D615/D612)*BY76</f>
        <v>7321.3072817906368</v>
      </c>
      <c r="E645" s="1">
        <f>(E623/E612)*SUM(C645:D645)</f>
        <v>52972.398492673645</v>
      </c>
      <c r="F645" s="1">
        <f>(F624/F612)*BY64</f>
        <v>9903.9390314644606</v>
      </c>
      <c r="G645" s="1">
        <f>(G625/G612)*BY77</f>
        <v>0</v>
      </c>
      <c r="H645" s="1">
        <f>(H628/H612)*BY60</f>
        <v>21978.646603767218</v>
      </c>
      <c r="I645" s="1">
        <f>(I629/I612)*BY78</f>
        <v>3480.2383831817629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628802.52979287773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5905550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0">ROUND(SUM(D668:L668),0)</f>
        <v>0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754784</v>
      </c>
      <c r="D670" s="1">
        <f>(D615/D612)*E76</f>
        <v>49311.99573844199</v>
      </c>
      <c r="E670" s="1">
        <f>(E623/E612)*SUM(C670:D670)</f>
        <v>78811.230464327949</v>
      </c>
      <c r="F670" s="1">
        <f>(F624/F612)*E64</f>
        <v>1512.5836285549565</v>
      </c>
      <c r="G670" s="1">
        <f>(G625/G612)*E77</f>
        <v>110859.64464680236</v>
      </c>
      <c r="H670" s="1">
        <f>(H628/H612)*E60</f>
        <v>30031.891160872765</v>
      </c>
      <c r="I670" s="1">
        <f>(I629/I612)*E78</f>
        <v>36322.876329324223</v>
      </c>
      <c r="J670" s="1">
        <f>(J630/J612)*E79</f>
        <v>11369.171231804965</v>
      </c>
      <c r="K670" s="1">
        <f>(K644/K612)*E75</f>
        <v>148578.03839661076</v>
      </c>
      <c r="L670" s="1">
        <f>(L647/L612)*E80</f>
        <v>144921.44141578343</v>
      </c>
      <c r="M670" s="1">
        <f t="shared" si="20"/>
        <v>611719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0"/>
        <v>0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1055999</v>
      </c>
      <c r="D677" s="1">
        <f>(D615/D612)*L76</f>
        <v>68982.667637572085</v>
      </c>
      <c r="E677" s="1">
        <f>(E623/E612)*SUM(C677:D677)</f>
        <v>110261.94626787893</v>
      </c>
      <c r="F677" s="1">
        <f>(F624/F612)*L64</f>
        <v>2116.3075907199409</v>
      </c>
      <c r="G677" s="1">
        <f>(G625/G612)*L77</f>
        <v>155186.99325092215</v>
      </c>
      <c r="H677" s="1">
        <f>(H628/H612)*L60</f>
        <v>41999.907377682393</v>
      </c>
      <c r="I677" s="1">
        <f>(I629/I612)*L78</f>
        <v>50818.2381388871</v>
      </c>
      <c r="J677" s="1">
        <f>(J630/J612)*L79</f>
        <v>15908.014196539967</v>
      </c>
      <c r="K677" s="1">
        <f>(K644/K612)*L75</f>
        <v>99944.901247124406</v>
      </c>
      <c r="L677" s="1">
        <f>(L647/L612)*L80</f>
        <v>202674.12011779024</v>
      </c>
      <c r="M677" s="1">
        <f t="shared" si="20"/>
        <v>747893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0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795015</v>
      </c>
      <c r="D681" s="1">
        <f>(D615/D612)*P76</f>
        <v>41933.71330270746</v>
      </c>
      <c r="E681" s="1">
        <f>(E623/E612)*SUM(C681:D681)</f>
        <v>82031.19811627359</v>
      </c>
      <c r="F681" s="1">
        <f>(F624/F612)*P64</f>
        <v>42029.787217461271</v>
      </c>
      <c r="G681" s="1">
        <f>(G625/G612)*P77</f>
        <v>0</v>
      </c>
      <c r="H681" s="1">
        <f>(H628/H612)*P60</f>
        <v>11073.211266020126</v>
      </c>
      <c r="I681" s="1">
        <f>(I629/I612)*P78</f>
        <v>12332.88359088683</v>
      </c>
      <c r="J681" s="1">
        <f>(J630/J612)*P79</f>
        <v>5219.6694094452514</v>
      </c>
      <c r="K681" s="1">
        <f>(K644/K612)*P75</f>
        <v>154751.80827915043</v>
      </c>
      <c r="L681" s="1">
        <f>(L647/L612)*P80</f>
        <v>53434.721415875458</v>
      </c>
      <c r="M681" s="1">
        <f t="shared" si="20"/>
        <v>402807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123040</v>
      </c>
      <c r="D682" s="1">
        <f>(D615/D612)*Q76</f>
        <v>4558.0123155116798</v>
      </c>
      <c r="E682" s="1">
        <f>(E623/E612)*SUM(C682:D682)</f>
        <v>12506.163951423327</v>
      </c>
      <c r="F682" s="1">
        <f>(F624/F612)*Q64</f>
        <v>193.82911738016389</v>
      </c>
      <c r="G682" s="1">
        <f>(G625/G612)*Q77</f>
        <v>0</v>
      </c>
      <c r="H682" s="1">
        <f>(H628/H612)*Q60</f>
        <v>6711.0371309212878</v>
      </c>
      <c r="I682" s="1">
        <f>(I629/I612)*Q78</f>
        <v>3885.7030491835212</v>
      </c>
      <c r="J682" s="1">
        <f>(J630/J612)*Q79</f>
        <v>0</v>
      </c>
      <c r="K682" s="1">
        <f>(K644/K612)*Q75</f>
        <v>9456.0205038562017</v>
      </c>
      <c r="L682" s="1">
        <f>(L647/L612)*Q80</f>
        <v>32384.679645985125</v>
      </c>
      <c r="M682" s="1">
        <f t="shared" si="20"/>
        <v>69695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570790</v>
      </c>
      <c r="D683" s="1">
        <f>(D615/D612)*R76</f>
        <v>384.582289121298</v>
      </c>
      <c r="E683" s="1">
        <f>(E623/E612)*SUM(C683:D683)</f>
        <v>55982.086565192592</v>
      </c>
      <c r="F683" s="1">
        <f>(F624/F612)*R64</f>
        <v>541.95560098583746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94947.07732349397</v>
      </c>
      <c r="L683" s="1">
        <f>(L647/L612)*R80</f>
        <v>0</v>
      </c>
      <c r="M683" s="1">
        <f t="shared" si="20"/>
        <v>151856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100726</v>
      </c>
      <c r="D684" s="1">
        <f>(D615/D612)*S76</f>
        <v>28544.552125891896</v>
      </c>
      <c r="E684" s="1">
        <f>(E623/E612)*SUM(C684:D684)</f>
        <v>12670.093284681088</v>
      </c>
      <c r="F684" s="1">
        <f>(F624/F612)*S64</f>
        <v>1815.8662819445692</v>
      </c>
      <c r="G684" s="1">
        <f>(G625/G612)*S77</f>
        <v>0</v>
      </c>
      <c r="H684" s="1">
        <f>(H628/H612)*S60</f>
        <v>7270.2902251647292</v>
      </c>
      <c r="I684" s="1">
        <f>(I629/I612)*S78</f>
        <v>16759.206194739363</v>
      </c>
      <c r="J684" s="1">
        <f>(J630/J612)*S79</f>
        <v>683.97841899131618</v>
      </c>
      <c r="K684" s="1">
        <f>(K644/K612)*S75</f>
        <v>208348.35926541124</v>
      </c>
      <c r="L684" s="1">
        <f>(L647/L612)*S80</f>
        <v>0</v>
      </c>
      <c r="M684" s="1">
        <f t="shared" si="20"/>
        <v>276092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0"/>
        <v>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1030755</v>
      </c>
      <c r="D686" s="1">
        <f>(D615/D612)*U76</f>
        <v>13645.549369563092</v>
      </c>
      <c r="E686" s="1">
        <f>(E623/E612)*SUM(C686:D686)</f>
        <v>102364.01229413596</v>
      </c>
      <c r="F686" s="1">
        <f>(F624/F612)*U64</f>
        <v>34886.646857259977</v>
      </c>
      <c r="G686" s="1">
        <f>(G625/G612)*U77</f>
        <v>0</v>
      </c>
      <c r="H686" s="1">
        <f>(H628/H612)*U60</f>
        <v>27067.849761382528</v>
      </c>
      <c r="I686" s="1">
        <f>(I629/I612)*U78</f>
        <v>12468.038479554081</v>
      </c>
      <c r="J686" s="1">
        <f>(J630/J612)*U79</f>
        <v>0</v>
      </c>
      <c r="K686" s="1">
        <f>(K644/K612)*U75</f>
        <v>260551.56972533639</v>
      </c>
      <c r="L686" s="1">
        <f>(L647/L612)*U80</f>
        <v>0</v>
      </c>
      <c r="M686" s="1">
        <f t="shared" si="20"/>
        <v>450984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88442</v>
      </c>
      <c r="D688" s="1">
        <f>(D615/D612)*W76</f>
        <v>783.40836672857006</v>
      </c>
      <c r="E688" s="1">
        <f>(E623/E612)*SUM(C688:D688)</f>
        <v>8745.1800025520752</v>
      </c>
      <c r="F688" s="1">
        <f>(F624/F612)*W64</f>
        <v>19.271728687893923</v>
      </c>
      <c r="G688" s="1">
        <f>(G625/G612)*W77</f>
        <v>0</v>
      </c>
      <c r="H688" s="1">
        <f>(H628/H612)*W60</f>
        <v>503.32778481909662</v>
      </c>
      <c r="I688" s="1">
        <f>(I629/I612)*W78</f>
        <v>574.40827683582495</v>
      </c>
      <c r="J688" s="1">
        <f>(J630/J612)*W79</f>
        <v>293.1336081391355</v>
      </c>
      <c r="K688" s="1">
        <f>(K644/K612)*W75</f>
        <v>60250.239743735481</v>
      </c>
      <c r="L688" s="1">
        <f>(L647/L612)*W80</f>
        <v>0</v>
      </c>
      <c r="M688" s="1">
        <f t="shared" si="20"/>
        <v>71169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244079</v>
      </c>
      <c r="D689" s="1">
        <f>(D615/D612)*X76</f>
        <v>8745.686130388036</v>
      </c>
      <c r="E689" s="1">
        <f>(E623/E612)*SUM(C689:D689)</f>
        <v>24779.907761379742</v>
      </c>
      <c r="F689" s="1">
        <f>(F624/F612)*X64</f>
        <v>216.80694773880663</v>
      </c>
      <c r="G689" s="1">
        <f>(G625/G612)*X77</f>
        <v>0</v>
      </c>
      <c r="H689" s="1">
        <f>(H628/H612)*X60</f>
        <v>5872.1574895561271</v>
      </c>
      <c r="I689" s="1">
        <f>(I629/I612)*X78</f>
        <v>6217.1248786936339</v>
      </c>
      <c r="J689" s="1">
        <f>(J630/J612)*X79</f>
        <v>3249.6854837790183</v>
      </c>
      <c r="K689" s="1">
        <f>(K644/K612)*X75</f>
        <v>270839.1137299455</v>
      </c>
      <c r="L689" s="1">
        <f>(L647/L612)*X80</f>
        <v>0</v>
      </c>
      <c r="M689" s="1">
        <f t="shared" si="20"/>
        <v>319920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652243</v>
      </c>
      <c r="D690" s="1">
        <f>(D615/D612)*Y76</f>
        <v>28359.382875574236</v>
      </c>
      <c r="E690" s="1">
        <f>(E623/E612)*SUM(C690:D690)</f>
        <v>66707.347798838557</v>
      </c>
      <c r="F690" s="1">
        <f>(F624/F612)*Y64</f>
        <v>702.80041349633677</v>
      </c>
      <c r="G690" s="1">
        <f>(G625/G612)*Y77</f>
        <v>0</v>
      </c>
      <c r="H690" s="1">
        <f>(H628/H612)*Y60</f>
        <v>19070.530513701327</v>
      </c>
      <c r="I690" s="1">
        <f>(I629/I612)*Y78</f>
        <v>20171.867133587497</v>
      </c>
      <c r="J690" s="1">
        <f>(J630/J612)*Y79</f>
        <v>10540.201995884614</v>
      </c>
      <c r="K690" s="1">
        <f>(K644/K612)*Y75</f>
        <v>272612.14437355159</v>
      </c>
      <c r="L690" s="1">
        <f>(L647/L612)*Y80</f>
        <v>0</v>
      </c>
      <c r="M690" s="1">
        <f t="shared" si="20"/>
        <v>418164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0"/>
        <v>0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791702</v>
      </c>
      <c r="D693" s="1">
        <f>(D615/D612)*AB76</f>
        <v>14315.007428403871</v>
      </c>
      <c r="E693" s="1">
        <f>(E623/E612)*SUM(C693:D693)</f>
        <v>78999.513077131196</v>
      </c>
      <c r="F693" s="1">
        <f>(F624/F612)*AB64</f>
        <v>55759.287930195038</v>
      </c>
      <c r="G693" s="1">
        <f>(G625/G612)*AB77</f>
        <v>0</v>
      </c>
      <c r="H693" s="1">
        <f>(H628/H612)*AB60</f>
        <v>5536.6056330100628</v>
      </c>
      <c r="I693" s="1">
        <f>(I629/I612)*AB78</f>
        <v>3007.1962728463773</v>
      </c>
      <c r="J693" s="1">
        <f>(J630/J612)*AB79</f>
        <v>0</v>
      </c>
      <c r="K693" s="1">
        <f>(K644/K612)*AB75</f>
        <v>213824.27972292822</v>
      </c>
      <c r="L693" s="1">
        <f>(L647/L612)*AB80</f>
        <v>26717.360707937729</v>
      </c>
      <c r="M693" s="1">
        <f t="shared" si="20"/>
        <v>398159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56400</v>
      </c>
      <c r="D694" s="1">
        <f>(D615/D612)*AC76</f>
        <v>15653.923546085427</v>
      </c>
      <c r="E694" s="1">
        <f>(E623/E612)*SUM(C694:D694)</f>
        <v>7062.1647223035925</v>
      </c>
      <c r="F694" s="1">
        <f>(F624/F612)*AC64</f>
        <v>5150.8636387290844</v>
      </c>
      <c r="G694" s="1">
        <f>(G625/G612)*AC77</f>
        <v>0</v>
      </c>
      <c r="H694" s="1">
        <f>(H628/H612)*AC60</f>
        <v>0</v>
      </c>
      <c r="I694" s="1">
        <f>(I629/I612)*AC78</f>
        <v>3345.0834945145098</v>
      </c>
      <c r="J694" s="1">
        <f>(J630/J612)*AC79</f>
        <v>0</v>
      </c>
      <c r="K694" s="1">
        <f>(K644/K612)*AC75</f>
        <v>15470.067553326167</v>
      </c>
      <c r="L694" s="1">
        <f>(L647/L612)*AC80</f>
        <v>0</v>
      </c>
      <c r="M694" s="1">
        <f t="shared" si="20"/>
        <v>46682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165652</v>
      </c>
      <c r="D696" s="1">
        <f>(D615/D612)*AE76</f>
        <v>10454.940748704917</v>
      </c>
      <c r="E696" s="1">
        <f>(E623/E612)*SUM(C696:D696)</f>
        <v>17260.631525677425</v>
      </c>
      <c r="F696" s="1">
        <f>(F624/F612)*AE64</f>
        <v>407.1770368929383</v>
      </c>
      <c r="G696" s="1">
        <f>(G625/G612)*AE77</f>
        <v>0</v>
      </c>
      <c r="H696" s="1">
        <f>(H628/H612)*AE60</f>
        <v>5760.306870707439</v>
      </c>
      <c r="I696" s="1">
        <f>(I629/I612)*AE78</f>
        <v>4764.2098255206656</v>
      </c>
      <c r="J696" s="1">
        <f>(J630/J612)*AE79</f>
        <v>0</v>
      </c>
      <c r="K696" s="1">
        <f>(K644/K612)*AE75</f>
        <v>20631.687778252253</v>
      </c>
      <c r="L696" s="1">
        <f>(L647/L612)*AE80</f>
        <v>0</v>
      </c>
      <c r="M696" s="1">
        <f t="shared" si="20"/>
        <v>59279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2214571</v>
      </c>
      <c r="D698" s="1">
        <f>(D615/D612)*AG76</f>
        <v>81047.15648519207</v>
      </c>
      <c r="E698" s="1">
        <f>(E623/E612)*SUM(C698:D698)</f>
        <v>224998.62273620916</v>
      </c>
      <c r="F698" s="1">
        <f>(F624/F612)*AG64</f>
        <v>7214.9151958914672</v>
      </c>
      <c r="G698" s="1">
        <f>(G625/G612)*AG77</f>
        <v>0</v>
      </c>
      <c r="H698" s="1">
        <f>(H628/H612)*AG60</f>
        <v>27291.550999079904</v>
      </c>
      <c r="I698" s="1">
        <f>(I629/I612)*AG78</f>
        <v>80079.271535347361</v>
      </c>
      <c r="J698" s="1">
        <f>(J630/J612)*AG79</f>
        <v>50734.178028037903</v>
      </c>
      <c r="K698" s="1">
        <f>(K644/K612)*AG75</f>
        <v>534211.77459480916</v>
      </c>
      <c r="L698" s="1">
        <f>(L647/L612)*AG80</f>
        <v>131697.69722700617</v>
      </c>
      <c r="M698" s="1">
        <f t="shared" si="20"/>
        <v>1137275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2124655</v>
      </c>
      <c r="D701" s="1">
        <f>(D615/D612)*AJ76</f>
        <v>86972.57249535725</v>
      </c>
      <c r="E701" s="1">
        <f>(E623/E612)*SUM(C701:D701)</f>
        <v>216766.51947150202</v>
      </c>
      <c r="F701" s="1">
        <f>(F624/F612)*AJ64</f>
        <v>8939.9819869026887</v>
      </c>
      <c r="G701" s="1">
        <f>(G625/G612)*AJ77</f>
        <v>0</v>
      </c>
      <c r="H701" s="1">
        <f>(H628/H612)*AJ60</f>
        <v>75722.868960561857</v>
      </c>
      <c r="I701" s="1">
        <f>(I629/I612)*AJ78</f>
        <v>45175.521537029286</v>
      </c>
      <c r="J701" s="1">
        <f>(J630/J612)*AJ79</f>
        <v>0</v>
      </c>
      <c r="K701" s="1">
        <f>(K644/K612)*AJ75</f>
        <v>150179.98337472742</v>
      </c>
      <c r="L701" s="1">
        <f>(L647/L612)*AJ80</f>
        <v>0</v>
      </c>
      <c r="M701" s="1">
        <f t="shared" si="20"/>
        <v>583757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192155</v>
      </c>
      <c r="D706" s="1">
        <f>(D615/D612)*AO76</f>
        <v>12548.777656143095</v>
      </c>
      <c r="E706" s="1">
        <f>(E623/E612)*SUM(C706:D706)</f>
        <v>20063.470883176247</v>
      </c>
      <c r="F706" s="1">
        <f>(F624/F612)*AO64</f>
        <v>385.06396359080361</v>
      </c>
      <c r="G706" s="1">
        <f>(G625/G612)*AO77</f>
        <v>28230.825367986901</v>
      </c>
      <c r="H706" s="1">
        <f>(H628/H612)*AO60</f>
        <v>7661.7673911351376</v>
      </c>
      <c r="I706" s="1">
        <f>(I629/I612)*AO78</f>
        <v>9224.3211515400126</v>
      </c>
      <c r="J706" s="1">
        <f>(J630/J612)*AO79</f>
        <v>2893.5123900185636</v>
      </c>
      <c r="K706" s="1">
        <f>(K644/K612)*AO75</f>
        <v>42116.981542903261</v>
      </c>
      <c r="L706" s="1">
        <f>(L647/L612)*AO80</f>
        <v>36972.509262499691</v>
      </c>
      <c r="M706" s="1">
        <f t="shared" si="20"/>
        <v>160097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0</v>
      </c>
      <c r="L713" s="1">
        <f>(L647/L612)*AV80</f>
        <v>0</v>
      </c>
      <c r="M713" s="1">
        <f t="shared" si="20"/>
        <v>0</v>
      </c>
      <c r="N713" s="150" t="s">
        <v>741</v>
      </c>
    </row>
    <row r="715" spans="1:83" ht="12.65" customHeight="1" x14ac:dyDescent="0.3">
      <c r="C715" s="1">
        <f>SUM(C614:C647)+SUM(C668:C713)</f>
        <v>16866558</v>
      </c>
      <c r="D715" s="1">
        <f>SUM(D616:D647)+SUM(D668:D713)</f>
        <v>728641</v>
      </c>
      <c r="E715" s="1">
        <f>SUM(E624:E647)+SUM(E668:E713)</f>
        <v>1505564.9679014757</v>
      </c>
      <c r="F715" s="1">
        <f>SUM(F625:F648)+SUM(F668:F713)</f>
        <v>181876.9394919989</v>
      </c>
      <c r="G715" s="1">
        <f>SUM(G626:G647)+SUM(G668:G713)</f>
        <v>345456.1525293134</v>
      </c>
      <c r="H715" s="1">
        <f>SUM(H629:H647)+SUM(H668:H713)</f>
        <v>409652.8915333203</v>
      </c>
      <c r="I715" s="1">
        <f>SUM(I630:I647)+SUM(I668:I713)</f>
        <v>325520.54935507872</v>
      </c>
      <c r="J715" s="1">
        <f>SUM(J631:J647)+SUM(J668:J713)</f>
        <v>100891.54476264073</v>
      </c>
      <c r="K715" s="1">
        <f>SUM(K668:K713)</f>
        <v>2556714.0471551623</v>
      </c>
      <c r="L715" s="1">
        <f>SUM(L668:L713)</f>
        <v>628802.52979287785</v>
      </c>
      <c r="M715" s="1">
        <f>SUM(M668:M713)</f>
        <v>5905548</v>
      </c>
      <c r="N715" s="149" t="s">
        <v>742</v>
      </c>
    </row>
    <row r="716" spans="1:83" ht="12.65" customHeight="1" x14ac:dyDescent="0.3">
      <c r="C716" s="1">
        <f>CE71</f>
        <v>16866558</v>
      </c>
      <c r="D716" s="1">
        <f>D615</f>
        <v>728641</v>
      </c>
      <c r="E716" s="1">
        <f>E623</f>
        <v>1505564.967901476</v>
      </c>
      <c r="F716" s="1">
        <f>F624</f>
        <v>181876.9394919989</v>
      </c>
      <c r="G716" s="1">
        <f>G625</f>
        <v>345456.1525293134</v>
      </c>
      <c r="H716" s="1">
        <f>H628</f>
        <v>409652.89153332019</v>
      </c>
      <c r="I716" s="1">
        <f>I629</f>
        <v>325520.54935507866</v>
      </c>
      <c r="J716" s="1">
        <f>J630</f>
        <v>100891.54476264074</v>
      </c>
      <c r="K716" s="1">
        <f>K644</f>
        <v>2556714.0471551623</v>
      </c>
      <c r="L716" s="1">
        <f>L647</f>
        <v>628802.52979287773</v>
      </c>
      <c r="M716" s="1">
        <f>C648</f>
        <v>5905550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  <c r="BI720" s="213"/>
      <c r="BJ720" s="213"/>
      <c r="BK720" s="213"/>
      <c r="BL720" s="213"/>
      <c r="BM720" s="213"/>
      <c r="BN720" s="213"/>
      <c r="BO720" s="213"/>
      <c r="BP720" s="213"/>
      <c r="BQ720" s="213"/>
      <c r="BR720" s="213"/>
      <c r="BS720" s="213"/>
      <c r="BT720" s="213"/>
      <c r="BU720" s="213"/>
      <c r="BV720" s="213"/>
      <c r="BW720" s="213"/>
      <c r="BX720" s="213"/>
      <c r="BY720" s="213"/>
      <c r="BZ720" s="213"/>
      <c r="CA720" s="213"/>
      <c r="CB720" s="213"/>
      <c r="CC720" s="213"/>
      <c r="CD720" s="213"/>
      <c r="CE720" s="213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1255</v>
      </c>
    </row>
    <row r="722" spans="1:84" s="152" customFormat="1" ht="12.65" customHeight="1" x14ac:dyDescent="0.3">
      <c r="A722" s="153" t="str">
        <f>RIGHT(C83,3)&amp;"*"&amp;RIGHT(C82,4)&amp;"*"&amp;"A"</f>
        <v>023*2021*A</v>
      </c>
      <c r="B722" s="213">
        <f>ROUND(C165,0)</f>
        <v>486966</v>
      </c>
      <c r="C722" s="213">
        <f>ROUND(C166,0)</f>
        <v>-32169</v>
      </c>
      <c r="D722" s="213">
        <f>ROUND(C167,0)</f>
        <v>69990</v>
      </c>
      <c r="E722" s="213">
        <f>ROUND(C168,0)</f>
        <v>779308</v>
      </c>
      <c r="F722" s="213">
        <f>ROUND(C169,0)</f>
        <v>8868</v>
      </c>
      <c r="G722" s="213">
        <f>ROUND(C170,0)</f>
        <v>152052</v>
      </c>
      <c r="H722" s="213">
        <f>ROUND(C171+C172,0)</f>
        <v>810</v>
      </c>
      <c r="I722" s="213">
        <f>ROUND(C175,0)</f>
        <v>0</v>
      </c>
      <c r="J722" s="213">
        <f>ROUND(C176,0)</f>
        <v>170913</v>
      </c>
      <c r="K722" s="213">
        <f>ROUND(C179,0)</f>
        <v>131958</v>
      </c>
      <c r="L722" s="213">
        <f>ROUND(C180,0)</f>
        <v>74898</v>
      </c>
      <c r="M722" s="213">
        <f>ROUND(C183,0)</f>
        <v>100167</v>
      </c>
      <c r="N722" s="213">
        <f>ROUND(C184,0)</f>
        <v>0</v>
      </c>
      <c r="O722" s="213">
        <f>ROUND(C185,0)</f>
        <v>0</v>
      </c>
      <c r="P722" s="213">
        <f>ROUND(C188,0)</f>
        <v>0</v>
      </c>
      <c r="Q722" s="213">
        <f>ROUND(C189,0)</f>
        <v>63006</v>
      </c>
      <c r="R722" s="213">
        <f>ROUND(B195,0)</f>
        <v>10750</v>
      </c>
      <c r="S722" s="213">
        <f>ROUND(C195,0)</f>
        <v>0</v>
      </c>
      <c r="T722" s="213">
        <f>ROUND(D195,0)</f>
        <v>0</v>
      </c>
      <c r="U722" s="213">
        <f>ROUND(B196,0)</f>
        <v>272450</v>
      </c>
      <c r="V722" s="213">
        <f>ROUND(C196,0)</f>
        <v>10316</v>
      </c>
      <c r="W722" s="213">
        <f>ROUND(D196,0)</f>
        <v>0</v>
      </c>
      <c r="X722" s="213">
        <f>ROUND(B197,0)</f>
        <v>3790436</v>
      </c>
      <c r="Y722" s="213">
        <f>ROUND(C197,0)</f>
        <v>0</v>
      </c>
      <c r="Z722" s="213">
        <f>ROUND(D197,0)</f>
        <v>0</v>
      </c>
      <c r="AA722" s="213">
        <f>ROUND(B198,0)</f>
        <v>0</v>
      </c>
      <c r="AB722" s="213">
        <f>ROUND(C198,0)</f>
        <v>0</v>
      </c>
      <c r="AC722" s="213">
        <f>ROUND(D198,0)</f>
        <v>0</v>
      </c>
      <c r="AD722" s="213">
        <f>ROUND(B199,0)</f>
        <v>1660986</v>
      </c>
      <c r="AE722" s="213">
        <f>ROUND(C199,0)</f>
        <v>0</v>
      </c>
      <c r="AF722" s="213">
        <f>ROUND(D199,0)</f>
        <v>0</v>
      </c>
      <c r="AG722" s="213">
        <f>ROUND(B200,0)</f>
        <v>5859005</v>
      </c>
      <c r="AH722" s="213">
        <f>ROUND(C200,0)</f>
        <v>469989</v>
      </c>
      <c r="AI722" s="213">
        <f>ROUND(D200,0)</f>
        <v>177224</v>
      </c>
      <c r="AJ722" s="213">
        <f>ROUND(B201,0)</f>
        <v>0</v>
      </c>
      <c r="AK722" s="213">
        <f>ROUND(C201,0)</f>
        <v>0</v>
      </c>
      <c r="AL722" s="213">
        <f>ROUND(D201,0)</f>
        <v>0</v>
      </c>
      <c r="AM722" s="213">
        <f>ROUND(B202,0)</f>
        <v>0</v>
      </c>
      <c r="AN722" s="213">
        <f>ROUND(C202,0)</f>
        <v>0</v>
      </c>
      <c r="AO722" s="213">
        <f>ROUND(D202,0)</f>
        <v>0</v>
      </c>
      <c r="AP722" s="213">
        <f>ROUND(B203,0)</f>
        <v>0</v>
      </c>
      <c r="AQ722" s="213" t="e">
        <f>ROUND(#REF!,0)</f>
        <v>#REF!</v>
      </c>
      <c r="AR722" s="213">
        <f>ROUND(D203,0)</f>
        <v>0</v>
      </c>
      <c r="AS722" s="213"/>
      <c r="AT722" s="213"/>
      <c r="AU722" s="213"/>
      <c r="AV722" s="213">
        <f>ROUND(B209,0)</f>
        <v>272450</v>
      </c>
      <c r="AW722" s="213">
        <f>ROUND(C209,0)</f>
        <v>344</v>
      </c>
      <c r="AX722" s="213">
        <f>ROUND(D209,0)</f>
        <v>0</v>
      </c>
      <c r="AY722" s="213">
        <f>ROUND(B210,0)</f>
        <v>3454403</v>
      </c>
      <c r="AZ722" s="213">
        <f>ROUND(C210,0)</f>
        <v>97327</v>
      </c>
      <c r="BA722" s="213">
        <f>ROUND(D210,0)</f>
        <v>0</v>
      </c>
      <c r="BB722" s="213">
        <f>ROUND(B211,0)</f>
        <v>0</v>
      </c>
      <c r="BC722" s="213">
        <f>ROUND(C211,0)</f>
        <v>0</v>
      </c>
      <c r="BD722" s="213">
        <f>ROUND(D211,0)</f>
        <v>0</v>
      </c>
      <c r="BE722" s="213">
        <f>ROUND(B212,0)</f>
        <v>1294287</v>
      </c>
      <c r="BF722" s="213">
        <f>ROUND(C212,0)</f>
        <v>27811</v>
      </c>
      <c r="BG722" s="213">
        <f>ROUND(D212,0)</f>
        <v>0</v>
      </c>
      <c r="BH722" s="213">
        <f>ROUND(B213,0)</f>
        <v>3863066</v>
      </c>
      <c r="BI722" s="213">
        <f>ROUND(C213,0)</f>
        <v>473290</v>
      </c>
      <c r="BJ722" s="213">
        <f>ROUND(D213,0)</f>
        <v>153505</v>
      </c>
      <c r="BK722" s="213">
        <f>ROUND(B214,0)</f>
        <v>0</v>
      </c>
      <c r="BL722" s="213">
        <f>ROUND(C214,0)</f>
        <v>0</v>
      </c>
      <c r="BM722" s="213">
        <f>ROUND(D214,0)</f>
        <v>0</v>
      </c>
      <c r="BN722" s="213">
        <f>ROUND(B215,0)</f>
        <v>0</v>
      </c>
      <c r="BO722" s="213">
        <f>ROUND(C215,0)</f>
        <v>0</v>
      </c>
      <c r="BP722" s="213">
        <f>ROUND(D215,0)</f>
        <v>0</v>
      </c>
      <c r="BQ722" s="213">
        <f>ROUND(B216,0)</f>
        <v>0</v>
      </c>
      <c r="BR722" s="213">
        <f>ROUND(C203,0)</f>
        <v>29795</v>
      </c>
      <c r="BS722" s="213">
        <f>ROUND(D216,0)</f>
        <v>0</v>
      </c>
      <c r="BT722" s="213">
        <f>ROUND(C223,0)</f>
        <v>1576513</v>
      </c>
      <c r="BU722" s="213">
        <f>ROUND(C224,0)</f>
        <v>2610766</v>
      </c>
      <c r="BV722" s="213">
        <f>ROUND(C225,0)</f>
        <v>823189</v>
      </c>
      <c r="BW722" s="213">
        <f>ROUND(C226,0)</f>
        <v>0</v>
      </c>
      <c r="BX722" s="213">
        <f>ROUND(C227,0)</f>
        <v>0</v>
      </c>
      <c r="BY722" s="213">
        <f>ROUND(C228,0)</f>
        <v>2459948</v>
      </c>
      <c r="BZ722" s="213">
        <f>ROUND(C231,0)</f>
        <v>226</v>
      </c>
      <c r="CA722" s="213">
        <f>ROUND(C233,0)</f>
        <v>34114</v>
      </c>
      <c r="CB722" s="213">
        <f>ROUND(C234,0)</f>
        <v>382684</v>
      </c>
      <c r="CC722" s="213">
        <f>ROUND(C238+C239,0)</f>
        <v>43099</v>
      </c>
      <c r="CD722" s="213">
        <f>D221</f>
        <v>1040053</v>
      </c>
      <c r="CE722" s="213"/>
    </row>
    <row r="723" spans="1:84" ht="12.65" customHeight="1" x14ac:dyDescent="0.3"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4"/>
      <c r="BN723" s="214"/>
      <c r="BO723" s="214"/>
      <c r="BP723" s="214"/>
      <c r="BQ723" s="214"/>
      <c r="BR723" s="214"/>
      <c r="BS723" s="214"/>
      <c r="BT723" s="214"/>
      <c r="BU723" s="214"/>
      <c r="BV723" s="214"/>
      <c r="BW723" s="214"/>
      <c r="BX723" s="214"/>
      <c r="BY723" s="214"/>
      <c r="BZ723" s="214"/>
      <c r="CA723" s="214"/>
      <c r="CB723" s="214"/>
      <c r="CC723" s="214"/>
      <c r="CD723" s="214"/>
      <c r="CE723" s="214"/>
    </row>
    <row r="724" spans="1:84" s="152" customFormat="1" ht="12.65" customHeight="1" x14ac:dyDescent="0.3">
      <c r="A724" s="152" t="s">
        <v>148</v>
      </c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  <c r="BI724" s="213"/>
      <c r="BJ724" s="213"/>
      <c r="BK724" s="213"/>
      <c r="BL724" s="213"/>
      <c r="BM724" s="213"/>
      <c r="BN724" s="213"/>
      <c r="BO724" s="213"/>
      <c r="BP724" s="213"/>
      <c r="BQ724" s="213"/>
      <c r="BR724" s="213"/>
      <c r="BS724" s="213"/>
      <c r="BT724" s="213"/>
      <c r="BU724" s="213"/>
      <c r="BV724" s="213"/>
      <c r="BW724" s="213"/>
      <c r="BX724" s="213"/>
      <c r="BY724" s="213"/>
      <c r="BZ724" s="213"/>
      <c r="CA724" s="213"/>
      <c r="CB724" s="213"/>
      <c r="CC724" s="213"/>
      <c r="CD724" s="213"/>
      <c r="CE724" s="213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023*2021*A</v>
      </c>
      <c r="B726" s="213">
        <f>ROUND(C111,0)</f>
        <v>107</v>
      </c>
      <c r="C726" s="213">
        <f>ROUND(C112,0)</f>
        <v>35</v>
      </c>
      <c r="D726" s="213">
        <f>ROUND(C113,0)</f>
        <v>0</v>
      </c>
      <c r="E726" s="213">
        <f>ROUND(C114,0)</f>
        <v>0</v>
      </c>
      <c r="F726" s="213">
        <f>ROUND(D111,0)</f>
        <v>436</v>
      </c>
      <c r="G726" s="213">
        <f>ROUND(D112,0)</f>
        <v>610</v>
      </c>
      <c r="H726" s="213">
        <f>ROUND(D113,0)</f>
        <v>0</v>
      </c>
      <c r="I726" s="213">
        <f>ROUND(D114,0)</f>
        <v>0</v>
      </c>
      <c r="J726" s="213">
        <f>ROUND(C116,0)</f>
        <v>2</v>
      </c>
      <c r="K726" s="213">
        <f>ROUND(C117,0)</f>
        <v>0</v>
      </c>
      <c r="L726" s="213">
        <f>ROUND(C118,0)</f>
        <v>18</v>
      </c>
      <c r="M726" s="213">
        <f>ROUND(C119,0)</f>
        <v>0</v>
      </c>
      <c r="N726" s="213">
        <f>ROUND(C120,0)</f>
        <v>0</v>
      </c>
      <c r="O726" s="213">
        <f>ROUND(C121,0)</f>
        <v>0</v>
      </c>
      <c r="P726" s="213">
        <f>ROUND(C122,0)</f>
        <v>0</v>
      </c>
      <c r="Q726" s="213">
        <f>ROUND(C123,0)</f>
        <v>0</v>
      </c>
      <c r="R726" s="213">
        <f>ROUND(C124,0)</f>
        <v>5</v>
      </c>
      <c r="S726" s="213">
        <f>ROUND(C125,0)</f>
        <v>0</v>
      </c>
      <c r="T726" s="213"/>
      <c r="U726" s="213">
        <f>ROUND(C126,0)</f>
        <v>0</v>
      </c>
      <c r="V726" s="213">
        <f>ROUND(C128,0)</f>
        <v>25</v>
      </c>
      <c r="W726" s="213">
        <f>ROUND(C129,0)</f>
        <v>0</v>
      </c>
      <c r="X726" s="213">
        <f>ROUND(B138,0)</f>
        <v>63</v>
      </c>
      <c r="Y726" s="213">
        <f>ROUND(B139,0)</f>
        <v>257</v>
      </c>
      <c r="Z726" s="213">
        <f>ROUND(B140,0)</f>
        <v>0</v>
      </c>
      <c r="AA726" s="213">
        <f>ROUND(B141,0)</f>
        <v>1641811</v>
      </c>
      <c r="AB726" s="213">
        <f>ROUND(B142,0)</f>
        <v>12025103</v>
      </c>
      <c r="AC726" s="213">
        <f>ROUND(C138,0)</f>
        <v>4</v>
      </c>
      <c r="AD726" s="213">
        <f>ROUND(C139,0)</f>
        <v>16</v>
      </c>
      <c r="AE726" s="213">
        <f>ROUND(C140,0)</f>
        <v>0</v>
      </c>
      <c r="AF726" s="213">
        <f>ROUND(C141,0)</f>
        <v>340992</v>
      </c>
      <c r="AG726" s="213">
        <f>ROUND(C142,0)</f>
        <v>2497521</v>
      </c>
      <c r="AH726" s="213">
        <f>ROUND(D138,0)</f>
        <v>40</v>
      </c>
      <c r="AI726" s="213">
        <f>ROUND(D139,0)</f>
        <v>163</v>
      </c>
      <c r="AJ726" s="213">
        <f>ROUND(D140,0)</f>
        <v>0</v>
      </c>
      <c r="AK726" s="213">
        <f>ROUND(D141,0)</f>
        <v>770388</v>
      </c>
      <c r="AL726" s="213">
        <f>ROUND(D142,0)</f>
        <v>5642549</v>
      </c>
      <c r="AM726" s="213">
        <f>ROUND(B144,0)</f>
        <v>26</v>
      </c>
      <c r="AN726" s="213">
        <f>ROUND(B145,0)</f>
        <v>450</v>
      </c>
      <c r="AO726" s="213">
        <f>ROUND(B146,0)</f>
        <v>0</v>
      </c>
      <c r="AP726" s="213">
        <f>ROUND(B147,0)</f>
        <v>687801</v>
      </c>
      <c r="AQ726" s="213">
        <f>ROUND(B148,0)</f>
        <v>0</v>
      </c>
      <c r="AR726" s="213">
        <f>ROUND(C144,0)</f>
        <v>2</v>
      </c>
      <c r="AS726" s="213">
        <f>ROUND(C145,0)</f>
        <v>30</v>
      </c>
      <c r="AT726" s="213">
        <f>ROUND(C146,0)</f>
        <v>0</v>
      </c>
      <c r="AU726" s="213">
        <f>ROUND(C147,0)</f>
        <v>45853</v>
      </c>
      <c r="AV726" s="213">
        <f>ROUND(C148,0)</f>
        <v>0</v>
      </c>
      <c r="AW726" s="213">
        <f>ROUND(D144,0)</f>
        <v>7</v>
      </c>
      <c r="AX726" s="213">
        <f>ROUND(D145,0)</f>
        <v>130</v>
      </c>
      <c r="AY726" s="213">
        <f>ROUND(D146,0)</f>
        <v>0</v>
      </c>
      <c r="AZ726" s="213">
        <f>ROUND(D147,0)</f>
        <v>198698</v>
      </c>
      <c r="BA726" s="213">
        <f>ROUND(D148,0)</f>
        <v>0</v>
      </c>
      <c r="BB726" s="213">
        <f>ROUND(B150,0)</f>
        <v>0</v>
      </c>
      <c r="BC726" s="213">
        <f>ROUND(B151,0)</f>
        <v>0</v>
      </c>
      <c r="BD726" s="213">
        <f>ROUND(B152,0)</f>
        <v>0</v>
      </c>
      <c r="BE726" s="213">
        <f>ROUND(B153,0)</f>
        <v>0</v>
      </c>
      <c r="BF726" s="213">
        <f>ROUND(B154,0)</f>
        <v>0</v>
      </c>
      <c r="BG726" s="213">
        <f>ROUND(C150,0)</f>
        <v>0</v>
      </c>
      <c r="BH726" s="213">
        <f>ROUND(C151,0)</f>
        <v>0</v>
      </c>
      <c r="BI726" s="213">
        <f>ROUND(C152,0)</f>
        <v>0</v>
      </c>
      <c r="BJ726" s="213">
        <f>ROUND(C153,0)</f>
        <v>0</v>
      </c>
      <c r="BK726" s="213">
        <f>ROUND(C154,0)</f>
        <v>0</v>
      </c>
      <c r="BL726" s="213">
        <f>ROUND(D150,0)</f>
        <v>0</v>
      </c>
      <c r="BM726" s="213">
        <f>ROUND(D151,0)</f>
        <v>0</v>
      </c>
      <c r="BN726" s="213">
        <f>ROUND(D152,0)</f>
        <v>0</v>
      </c>
      <c r="BO726" s="213">
        <f>ROUND(D153,0)</f>
        <v>0</v>
      </c>
      <c r="BP726" s="213">
        <f>ROUND(D154,0)</f>
        <v>0</v>
      </c>
      <c r="BQ726" s="213">
        <f>ROUND(B157,0)</f>
        <v>2954416</v>
      </c>
      <c r="BR726" s="213">
        <f>ROUND(C157,0)</f>
        <v>625073</v>
      </c>
      <c r="BS726" s="213"/>
      <c r="BT726" s="213"/>
      <c r="BU726" s="213"/>
      <c r="BV726" s="213"/>
      <c r="BW726" s="213"/>
      <c r="BX726" s="213"/>
      <c r="BY726" s="213"/>
      <c r="BZ726" s="213"/>
      <c r="CA726" s="213"/>
      <c r="CB726" s="213"/>
      <c r="CC726" s="213"/>
      <c r="CD726" s="213"/>
      <c r="CE726" s="213"/>
    </row>
    <row r="727" spans="1:84" ht="12.65" customHeight="1" x14ac:dyDescent="0.3"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4"/>
      <c r="BN727" s="214"/>
      <c r="BO727" s="214"/>
      <c r="BP727" s="214"/>
      <c r="BQ727" s="214"/>
      <c r="BR727" s="214"/>
      <c r="BS727" s="214"/>
      <c r="BT727" s="214"/>
      <c r="BU727" s="214"/>
      <c r="BV727" s="214"/>
      <c r="BW727" s="214"/>
      <c r="BX727" s="214"/>
      <c r="BY727" s="214"/>
      <c r="BZ727" s="214"/>
      <c r="CA727" s="214"/>
      <c r="CB727" s="214"/>
      <c r="CC727" s="214"/>
      <c r="CD727" s="214"/>
      <c r="CE727" s="214"/>
    </row>
    <row r="728" spans="1:84" s="152" customFormat="1" ht="12.65" customHeight="1" x14ac:dyDescent="0.3">
      <c r="A728" s="152" t="s">
        <v>895</v>
      </c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  <c r="AA728" s="213"/>
      <c r="AB728" s="213"/>
      <c r="AC728" s="213"/>
      <c r="AD728" s="213"/>
      <c r="AE728" s="213"/>
      <c r="AF728" s="213"/>
      <c r="AG728" s="213"/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  <c r="BI728" s="213"/>
      <c r="BJ728" s="213"/>
      <c r="BK728" s="213"/>
      <c r="BL728" s="213"/>
      <c r="BM728" s="213"/>
      <c r="BN728" s="213"/>
      <c r="BO728" s="213"/>
      <c r="BP728" s="213"/>
      <c r="BQ728" s="213"/>
      <c r="BR728" s="213"/>
      <c r="BS728" s="213"/>
      <c r="BT728" s="213"/>
      <c r="BU728" s="213"/>
      <c r="BV728" s="213"/>
      <c r="BW728" s="213"/>
      <c r="BX728" s="213"/>
      <c r="BY728" s="213"/>
      <c r="BZ728" s="213"/>
      <c r="CA728" s="213"/>
      <c r="CB728" s="213"/>
      <c r="CC728" s="213"/>
      <c r="CD728" s="213"/>
      <c r="CE728" s="213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023*2021*A</v>
      </c>
      <c r="B730" s="213">
        <f>ROUND(C250,0)</f>
        <v>6445599</v>
      </c>
      <c r="C730" s="213">
        <f>ROUND(C251,0)</f>
        <v>0</v>
      </c>
      <c r="D730" s="213">
        <f>ROUND(C252,0)</f>
        <v>7683644</v>
      </c>
      <c r="E730" s="213">
        <f>ROUND(C253,0)</f>
        <v>3196000</v>
      </c>
      <c r="F730" s="213">
        <f>ROUND(C254,0)</f>
        <v>0</v>
      </c>
      <c r="G730" s="213">
        <f>ROUND(C255,0)</f>
        <v>177378</v>
      </c>
      <c r="H730" s="213">
        <f>ROUND(C256,0)</f>
        <v>0</v>
      </c>
      <c r="I730" s="213">
        <f>ROUND(C257,0)</f>
        <v>241482</v>
      </c>
      <c r="J730" s="213">
        <f>ROUND(C258,0)</f>
        <v>306600</v>
      </c>
      <c r="K730" s="213">
        <f>ROUND(C259,0)</f>
        <v>0</v>
      </c>
      <c r="L730" s="213">
        <f>ROUND(C262,0)</f>
        <v>0</v>
      </c>
      <c r="M730" s="213">
        <f>ROUND(C263,0)</f>
        <v>0</v>
      </c>
      <c r="N730" s="213">
        <f>ROUND(C264,0)</f>
        <v>0</v>
      </c>
      <c r="O730" s="213">
        <f>ROUND(C267,0)</f>
        <v>10750</v>
      </c>
      <c r="P730" s="213">
        <f>ROUND(C268,0)</f>
        <v>282766</v>
      </c>
      <c r="Q730" s="213">
        <f>ROUND(C269,0)</f>
        <v>3790436</v>
      </c>
      <c r="R730" s="213">
        <f>ROUND(C270,0)</f>
        <v>0</v>
      </c>
      <c r="S730" s="213">
        <f>ROUND(C271,0)</f>
        <v>1660986</v>
      </c>
      <c r="T730" s="213">
        <f>ROUND(C272,0)</f>
        <v>6151770</v>
      </c>
      <c r="U730" s="213">
        <f>ROUND(C273,0)</f>
        <v>0</v>
      </c>
      <c r="V730" s="213">
        <f>ROUND(C274,0)</f>
        <v>29795</v>
      </c>
      <c r="W730" s="213">
        <f>ROUND(C275,0)</f>
        <v>0</v>
      </c>
      <c r="X730" s="213">
        <f>ROUND(C276,0)</f>
        <v>9329473</v>
      </c>
      <c r="Y730" s="213">
        <f>ROUND(C279,0)</f>
        <v>0</v>
      </c>
      <c r="Z730" s="213">
        <f>ROUND(C280,0)</f>
        <v>0</v>
      </c>
      <c r="AA730" s="213">
        <f>ROUND(C281,0)</f>
        <v>0</v>
      </c>
      <c r="AB730" s="213">
        <f>ROUND(C282,0)</f>
        <v>0</v>
      </c>
      <c r="AC730" s="213">
        <f>ROUND(C286,0)</f>
        <v>0</v>
      </c>
      <c r="AD730" s="213">
        <f>ROUND(C287,0)</f>
        <v>0</v>
      </c>
      <c r="AE730" s="213">
        <f>ROUND(C288,0)</f>
        <v>0</v>
      </c>
      <c r="AF730" s="213">
        <f>ROUND(C289,0)</f>
        <v>0</v>
      </c>
      <c r="AG730" s="213">
        <f>ROUND(C304,0)</f>
        <v>1217000</v>
      </c>
      <c r="AH730" s="213">
        <f>ROUND(C305,0)</f>
        <v>694447</v>
      </c>
      <c r="AI730" s="213">
        <f>ROUND(C306,0)</f>
        <v>521474</v>
      </c>
      <c r="AJ730" s="213">
        <f>ROUND(C307,0)</f>
        <v>0</v>
      </c>
      <c r="AK730" s="213">
        <f>ROUND(C308,0)</f>
        <v>0</v>
      </c>
      <c r="AL730" s="213">
        <f>ROUND(C309,0)</f>
        <v>15993</v>
      </c>
      <c r="AM730" s="213">
        <f>ROUND(C310,0)</f>
        <v>0</v>
      </c>
      <c r="AN730" s="213">
        <f>ROUND(C311,0)</f>
        <v>0</v>
      </c>
      <c r="AO730" s="213">
        <f>ROUND(C312,0)</f>
        <v>1524291</v>
      </c>
      <c r="AP730" s="213">
        <f>ROUND(C313,0)</f>
        <v>441192</v>
      </c>
      <c r="AQ730" s="213">
        <f>ROUND(C316,0)</f>
        <v>0</v>
      </c>
      <c r="AR730" s="213">
        <f>ROUND(C317,0)</f>
        <v>799320</v>
      </c>
      <c r="AS730" s="213">
        <f>ROUND(C318,0)</f>
        <v>0</v>
      </c>
      <c r="AT730" s="213">
        <f>ROUND(C321,0)</f>
        <v>0</v>
      </c>
      <c r="AU730" s="213">
        <f>ROUND(C322,0)</f>
        <v>0</v>
      </c>
      <c r="AV730" s="213">
        <f>ROUND(C323,0)</f>
        <v>152330</v>
      </c>
      <c r="AW730" s="213">
        <f>ROUND(C324,0)</f>
        <v>917520</v>
      </c>
      <c r="AX730" s="213">
        <f>ROUND(C325,0)</f>
        <v>0</v>
      </c>
      <c r="AY730" s="213">
        <f>ROUND(C326,0)</f>
        <v>0</v>
      </c>
      <c r="AZ730" s="213">
        <f>ROUND(C327,0)</f>
        <v>1267438</v>
      </c>
      <c r="BA730" s="213">
        <f>ROUND(C328,0)</f>
        <v>0</v>
      </c>
      <c r="BB730" s="213">
        <f>ROUND(C332,0)</f>
        <v>7145920</v>
      </c>
      <c r="BC730" s="213"/>
      <c r="BD730" s="213"/>
      <c r="BE730" s="213">
        <f>ROUND(C337,0)</f>
        <v>0</v>
      </c>
      <c r="BF730" s="213">
        <f>ROUND(C336,0)</f>
        <v>0</v>
      </c>
      <c r="BG730" s="213"/>
      <c r="BH730" s="213"/>
      <c r="BI730" s="213">
        <f>ROUND(CE60,2)</f>
        <v>90.07</v>
      </c>
      <c r="BJ730" s="213">
        <f>ROUND(C359,0)</f>
        <v>3685543</v>
      </c>
      <c r="BK730" s="213">
        <f>ROUND(C360,0)</f>
        <v>20165173</v>
      </c>
      <c r="BL730" s="213">
        <f>ROUND(C364,0)</f>
        <v>7470416</v>
      </c>
      <c r="BM730" s="213">
        <f>ROUND(C365,0)</f>
        <v>416798</v>
      </c>
      <c r="BN730" s="213">
        <f>ROUND(C366,0)</f>
        <v>43099</v>
      </c>
      <c r="BO730" s="213">
        <f>ROUND(C370,0)</f>
        <v>213248</v>
      </c>
      <c r="BP730" s="213">
        <f>ROUND(C371,0)</f>
        <v>2553629</v>
      </c>
      <c r="BQ730" s="213">
        <f>ROUND(C378,0)</f>
        <v>7013119</v>
      </c>
      <c r="BR730" s="213">
        <f>ROUND(C379,0)</f>
        <v>1465825</v>
      </c>
      <c r="BS730" s="213">
        <f>ROUND(C380,0)</f>
        <v>3175398</v>
      </c>
      <c r="BT730" s="213">
        <f>ROUND(C381,0)</f>
        <v>1577807</v>
      </c>
      <c r="BU730" s="213">
        <f>ROUND(C382,0)</f>
        <v>209479</v>
      </c>
      <c r="BV730" s="213">
        <f>ROUND(C383,0)</f>
        <v>1505036</v>
      </c>
      <c r="BW730" s="213">
        <f>ROUND(C384,0)</f>
        <v>598772</v>
      </c>
      <c r="BX730" s="213">
        <f>ROUND(C385,0)</f>
        <v>170913</v>
      </c>
      <c r="BY730" s="213">
        <f>ROUND(C386,0)</f>
        <v>206856</v>
      </c>
      <c r="BZ730" s="213">
        <f>ROUND(C387,0)</f>
        <v>100167</v>
      </c>
      <c r="CA730" s="213">
        <f>ROUND(C388,0)</f>
        <v>63006</v>
      </c>
      <c r="CB730" s="213">
        <f>C363</f>
        <v>1040053</v>
      </c>
      <c r="CC730" s="213">
        <f>ROUND(C389,0)</f>
        <v>993430</v>
      </c>
      <c r="CD730" s="213">
        <f>ROUND(C392,0)</f>
        <v>1366063</v>
      </c>
      <c r="CE730" s="213">
        <f>ROUND(C394,0)</f>
        <v>0</v>
      </c>
      <c r="CF730" s="152">
        <f>ROUND(C395,0)</f>
        <v>0</v>
      </c>
    </row>
    <row r="731" spans="1:84" ht="12.65" customHeight="1" x14ac:dyDescent="0.3"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4"/>
      <c r="BN731" s="214"/>
      <c r="BO731" s="214"/>
      <c r="BP731" s="214"/>
      <c r="BQ731" s="214"/>
      <c r="BR731" s="214"/>
      <c r="BS731" s="214"/>
      <c r="BT731" s="214"/>
      <c r="BU731" s="214"/>
      <c r="BV731" s="214"/>
      <c r="BW731" s="214"/>
      <c r="BX731" s="214"/>
      <c r="BY731" s="214"/>
      <c r="BZ731" s="214"/>
      <c r="CA731" s="214"/>
      <c r="CB731" s="214"/>
      <c r="CC731" s="214"/>
      <c r="CD731" s="214"/>
      <c r="CE731" s="214"/>
    </row>
    <row r="732" spans="1:84" s="152" customFormat="1" ht="12.65" customHeight="1" x14ac:dyDescent="0.3">
      <c r="A732" s="152" t="s">
        <v>979</v>
      </c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  <c r="AA732" s="213"/>
      <c r="AB732" s="213"/>
      <c r="AC732" s="213"/>
      <c r="AD732" s="213"/>
      <c r="AE732" s="213"/>
      <c r="AF732" s="213"/>
      <c r="AG732" s="213"/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3"/>
      <c r="BN732" s="213"/>
      <c r="BO732" s="213"/>
      <c r="BP732" s="213"/>
      <c r="BQ732" s="213"/>
      <c r="BR732" s="213"/>
      <c r="BS732" s="213"/>
      <c r="BT732" s="213"/>
      <c r="BU732" s="213"/>
      <c r="BV732" s="213"/>
      <c r="BW732" s="213"/>
      <c r="BX732" s="213"/>
      <c r="BY732" s="213"/>
      <c r="BZ732" s="213"/>
      <c r="CA732" s="213"/>
      <c r="CB732" s="213"/>
      <c r="CC732" s="213"/>
      <c r="CD732" s="213"/>
      <c r="CE732" s="213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023*2021*6010*A</v>
      </c>
      <c r="B734" s="213">
        <f>ROUND(C59,0)</f>
        <v>0</v>
      </c>
      <c r="C734" s="213">
        <f>ROUND(C60,2)</f>
        <v>0</v>
      </c>
      <c r="D734" s="213">
        <f>ROUND(C61,0)</f>
        <v>0</v>
      </c>
      <c r="E734" s="213">
        <f>ROUND(C62,0)</f>
        <v>0</v>
      </c>
      <c r="F734" s="213">
        <f>ROUND(C63,0)</f>
        <v>0</v>
      </c>
      <c r="G734" s="213">
        <f>ROUND(C64,0)</f>
        <v>0</v>
      </c>
      <c r="H734" s="213">
        <f>ROUND(C65,0)</f>
        <v>0</v>
      </c>
      <c r="I734" s="213">
        <f>ROUND(C66,0)</f>
        <v>0</v>
      </c>
      <c r="J734" s="213">
        <f>ROUND(C67,0)</f>
        <v>0</v>
      </c>
      <c r="K734" s="213">
        <f>ROUND(C68,0)</f>
        <v>0</v>
      </c>
      <c r="L734" s="213">
        <f>ROUND(C69,0)</f>
        <v>0</v>
      </c>
      <c r="M734" s="213">
        <f>ROUND(C70,0)</f>
        <v>0</v>
      </c>
      <c r="N734" s="213">
        <f>ROUND(C75,0)</f>
        <v>0</v>
      </c>
      <c r="O734" s="213">
        <f>ROUND(C73,0)</f>
        <v>0</v>
      </c>
      <c r="P734" s="213">
        <f>IF(C76&gt;0,ROUND(C76,0),0)</f>
        <v>0</v>
      </c>
      <c r="Q734" s="213">
        <f>IF(C77&gt;0,ROUND(C77,0),0)</f>
        <v>0</v>
      </c>
      <c r="R734" s="213">
        <f>IF(C78&gt;0,ROUND(C78,0),0)</f>
        <v>0</v>
      </c>
      <c r="S734" s="213">
        <f>IF(C79&gt;0,ROUND(C79,0),0)</f>
        <v>0</v>
      </c>
      <c r="T734" s="213">
        <f>IF(C80&gt;0,ROUND(C80,2),0)</f>
        <v>0</v>
      </c>
      <c r="U734" s="213"/>
      <c r="V734" s="213"/>
      <c r="W734" s="213"/>
      <c r="X734" s="213"/>
      <c r="Y734" s="213">
        <f>IF(M668&lt;&gt;0,ROUND(M668,0),0)</f>
        <v>0</v>
      </c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3"/>
      <c r="BN734" s="213"/>
      <c r="BO734" s="213"/>
      <c r="BP734" s="213"/>
      <c r="BQ734" s="213"/>
      <c r="BR734" s="213"/>
      <c r="BS734" s="213"/>
      <c r="BT734" s="213"/>
      <c r="BU734" s="213"/>
      <c r="BV734" s="213"/>
      <c r="BW734" s="213"/>
      <c r="BX734" s="213"/>
      <c r="BY734" s="213"/>
      <c r="BZ734" s="213"/>
      <c r="CA734" s="213"/>
      <c r="CB734" s="213"/>
      <c r="CC734" s="213"/>
      <c r="CD734" s="213"/>
      <c r="CE734" s="213"/>
    </row>
    <row r="735" spans="1:84" ht="12.65" customHeight="1" x14ac:dyDescent="0.3">
      <c r="A735" s="160" t="str">
        <f>RIGHT($C$83,3)&amp;"*"&amp;RIGHT($C$82,4)&amp;"*"&amp;D$55&amp;"*"&amp;"A"</f>
        <v>023*2021*6030*A</v>
      </c>
      <c r="B735" s="213">
        <f>ROUND(D59,0)</f>
        <v>0</v>
      </c>
      <c r="C735" s="215">
        <f>ROUND(D60,2)</f>
        <v>0</v>
      </c>
      <c r="D735" s="213">
        <f>ROUND(D61,0)</f>
        <v>0</v>
      </c>
      <c r="E735" s="213">
        <f>ROUND(D62,0)</f>
        <v>0</v>
      </c>
      <c r="F735" s="213">
        <f>ROUND(D63,0)</f>
        <v>0</v>
      </c>
      <c r="G735" s="213">
        <f>ROUND(D64,0)</f>
        <v>0</v>
      </c>
      <c r="H735" s="213">
        <f>ROUND(D65,0)</f>
        <v>0</v>
      </c>
      <c r="I735" s="213">
        <f>ROUND(D66,0)</f>
        <v>0</v>
      </c>
      <c r="J735" s="213">
        <f>ROUND(D67,0)</f>
        <v>0</v>
      </c>
      <c r="K735" s="213">
        <f>ROUND(D68,0)</f>
        <v>0</v>
      </c>
      <c r="L735" s="213">
        <f>ROUND(D69,0)</f>
        <v>0</v>
      </c>
      <c r="M735" s="213">
        <f>ROUND(D70,0)</f>
        <v>0</v>
      </c>
      <c r="N735" s="213">
        <f>ROUND(D75,0)</f>
        <v>0</v>
      </c>
      <c r="O735" s="213">
        <f>ROUND(D73,0)</f>
        <v>0</v>
      </c>
      <c r="P735" s="213">
        <f>IF(D76&gt;0,ROUND(D76,0),0)</f>
        <v>0</v>
      </c>
      <c r="Q735" s="213">
        <f>IF(D77&gt;0,ROUND(D77,0),0)</f>
        <v>0</v>
      </c>
      <c r="R735" s="213">
        <f>IF(D78&gt;0,ROUND(D78,0),0)</f>
        <v>0</v>
      </c>
      <c r="S735" s="213">
        <f>IF(D79&gt;0,ROUND(D79,0),0)</f>
        <v>0</v>
      </c>
      <c r="T735" s="215">
        <f>IF(D80&gt;0,ROUND(D80,2),0)</f>
        <v>0</v>
      </c>
      <c r="U735" s="213"/>
      <c r="V735" s="214"/>
      <c r="W735" s="213"/>
      <c r="X735" s="213"/>
      <c r="Y735" s="213">
        <f t="shared" ref="Y735:Y779" si="21">IF(M669&lt;&gt;0,ROUND(M669,0),0)</f>
        <v>0</v>
      </c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  <c r="BQ735" s="214"/>
      <c r="BR735" s="214"/>
      <c r="BS735" s="214"/>
      <c r="BT735" s="214"/>
      <c r="BU735" s="214"/>
      <c r="BV735" s="214"/>
      <c r="BW735" s="214"/>
      <c r="BX735" s="214"/>
      <c r="BY735" s="214"/>
      <c r="BZ735" s="214"/>
      <c r="CA735" s="214"/>
      <c r="CB735" s="214"/>
      <c r="CC735" s="214"/>
      <c r="CD735" s="214"/>
      <c r="CE735" s="214"/>
    </row>
    <row r="736" spans="1:84" ht="12.65" customHeight="1" x14ac:dyDescent="0.3">
      <c r="A736" s="160" t="str">
        <f>RIGHT($C$83,3)&amp;"*"&amp;RIGHT($C$82,4)&amp;"*"&amp;E$55&amp;"*"&amp;"A"</f>
        <v>023*2021*6070*A</v>
      </c>
      <c r="B736" s="213">
        <f>ROUND(E59,0)</f>
        <v>436</v>
      </c>
      <c r="C736" s="215">
        <f>ROUND(E60,2)</f>
        <v>5.37</v>
      </c>
      <c r="D736" s="213">
        <f>ROUND(E61,0)</f>
        <v>442671</v>
      </c>
      <c r="E736" s="213">
        <f>ROUND(E62,0)</f>
        <v>92523</v>
      </c>
      <c r="F736" s="213">
        <f>ROUND(E63,0)</f>
        <v>126535</v>
      </c>
      <c r="G736" s="213">
        <f>ROUND(E64,0)</f>
        <v>12244</v>
      </c>
      <c r="H736" s="213">
        <f>ROUND(E65,0)</f>
        <v>1340</v>
      </c>
      <c r="I736" s="213">
        <f>ROUND(E66,0)</f>
        <v>7895</v>
      </c>
      <c r="J736" s="213">
        <f>ROUND(E67,0)</f>
        <v>36159</v>
      </c>
      <c r="K736" s="213">
        <f>ROUND(E68,0)</f>
        <v>11639</v>
      </c>
      <c r="L736" s="213">
        <f>ROUND(E69,0)</f>
        <v>23778</v>
      </c>
      <c r="M736" s="213">
        <f>ROUND(E70,0)</f>
        <v>0</v>
      </c>
      <c r="N736" s="213">
        <f>ROUND(E75,0)</f>
        <v>1386034</v>
      </c>
      <c r="O736" s="213">
        <f>ROUND(E73,0)</f>
        <v>1342110</v>
      </c>
      <c r="P736" s="213">
        <f>IF(E76&gt;0,ROUND(E76,0),0)</f>
        <v>3462</v>
      </c>
      <c r="Q736" s="213">
        <f>IF(E77&gt;0,ROUND(E77,0),0)</f>
        <v>1343</v>
      </c>
      <c r="R736" s="213">
        <f>IF(E78&gt;0,ROUND(E78,0),0)</f>
        <v>1075</v>
      </c>
      <c r="S736" s="213">
        <f>IF(E79&gt;0,ROUND(E79,0),0)</f>
        <v>3607</v>
      </c>
      <c r="T736" s="215">
        <f>IF(E80&gt;0,ROUND(E80,2),0)</f>
        <v>5.37</v>
      </c>
      <c r="U736" s="213"/>
      <c r="V736" s="214"/>
      <c r="W736" s="213"/>
      <c r="X736" s="213"/>
      <c r="Y736" s="213">
        <f t="shared" si="21"/>
        <v>611719</v>
      </c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4"/>
      <c r="BN736" s="214"/>
      <c r="BO736" s="214"/>
      <c r="BP736" s="214"/>
      <c r="BQ736" s="214"/>
      <c r="BR736" s="214"/>
      <c r="BS736" s="214"/>
      <c r="BT736" s="214"/>
      <c r="BU736" s="214"/>
      <c r="BV736" s="214"/>
      <c r="BW736" s="214"/>
      <c r="BX736" s="214"/>
      <c r="BY736" s="214"/>
      <c r="BZ736" s="214"/>
      <c r="CA736" s="214"/>
      <c r="CB736" s="214"/>
      <c r="CC736" s="214"/>
      <c r="CD736" s="214"/>
      <c r="CE736" s="214"/>
    </row>
    <row r="737" spans="1:83" ht="12.65" customHeight="1" x14ac:dyDescent="0.3">
      <c r="A737" s="160" t="str">
        <f>RIGHT($C$83,3)&amp;"*"&amp;RIGHT($C$82,4)&amp;"*"&amp;F$55&amp;"*"&amp;"A"</f>
        <v>023*2021*6100*A</v>
      </c>
      <c r="B737" s="213">
        <f>ROUND(F59,0)</f>
        <v>0</v>
      </c>
      <c r="C737" s="215">
        <f>ROUND(F60,2)</f>
        <v>0</v>
      </c>
      <c r="D737" s="213">
        <f>ROUND(F61,0)</f>
        <v>0</v>
      </c>
      <c r="E737" s="213">
        <f>ROUND(F62,0)</f>
        <v>0</v>
      </c>
      <c r="F737" s="213">
        <f>ROUND(F63,0)</f>
        <v>0</v>
      </c>
      <c r="G737" s="213">
        <f>ROUND(F64,0)</f>
        <v>0</v>
      </c>
      <c r="H737" s="213">
        <f>ROUND(F65,0)</f>
        <v>0</v>
      </c>
      <c r="I737" s="213">
        <f>ROUND(F66,0)</f>
        <v>0</v>
      </c>
      <c r="J737" s="213">
        <f>ROUND(F67,0)</f>
        <v>0</v>
      </c>
      <c r="K737" s="213">
        <f>ROUND(F68,0)</f>
        <v>0</v>
      </c>
      <c r="L737" s="213">
        <f>ROUND(F69,0)</f>
        <v>0</v>
      </c>
      <c r="M737" s="213">
        <f>ROUND(F70,0)</f>
        <v>0</v>
      </c>
      <c r="N737" s="213">
        <f>ROUND(F75,0)</f>
        <v>0</v>
      </c>
      <c r="O737" s="213">
        <f>ROUND(F73,0)</f>
        <v>0</v>
      </c>
      <c r="P737" s="213">
        <f>IF(F76&gt;0,ROUND(F76,0),0)</f>
        <v>0</v>
      </c>
      <c r="Q737" s="213">
        <f>IF(F77&gt;0,ROUND(F77,0),0)</f>
        <v>0</v>
      </c>
      <c r="R737" s="213">
        <f>IF(F78&gt;0,ROUND(F78,0),0)</f>
        <v>0</v>
      </c>
      <c r="S737" s="213">
        <f>IF(F79&gt;0,ROUND(F79,0),0)</f>
        <v>0</v>
      </c>
      <c r="T737" s="215">
        <f>IF(F80&gt;0,ROUND(F80,2),0)</f>
        <v>0</v>
      </c>
      <c r="U737" s="213"/>
      <c r="V737" s="214"/>
      <c r="W737" s="213"/>
      <c r="X737" s="213"/>
      <c r="Y737" s="213">
        <f t="shared" si="21"/>
        <v>0</v>
      </c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4"/>
      <c r="BN737" s="214"/>
      <c r="BO737" s="214"/>
      <c r="BP737" s="214"/>
      <c r="BQ737" s="214"/>
      <c r="BR737" s="214"/>
      <c r="BS737" s="214"/>
      <c r="BT737" s="214"/>
      <c r="BU737" s="214"/>
      <c r="BV737" s="214"/>
      <c r="BW737" s="214"/>
      <c r="BX737" s="214"/>
      <c r="BY737" s="214"/>
      <c r="BZ737" s="214"/>
      <c r="CA737" s="214"/>
      <c r="CB737" s="214"/>
      <c r="CC737" s="214"/>
      <c r="CD737" s="214"/>
      <c r="CE737" s="214"/>
    </row>
    <row r="738" spans="1:83" ht="12.65" customHeight="1" x14ac:dyDescent="0.3">
      <c r="A738" s="160" t="str">
        <f>RIGHT($C$83,3)&amp;"*"&amp;RIGHT($C$82,4)&amp;"*"&amp;G$55&amp;"*"&amp;"A"</f>
        <v>023*2021*6120*A</v>
      </c>
      <c r="B738" s="213">
        <f>ROUND(G59,0)</f>
        <v>0</v>
      </c>
      <c r="C738" s="215">
        <f>ROUND(G60,2)</f>
        <v>0</v>
      </c>
      <c r="D738" s="213">
        <f>ROUND(G61,0)</f>
        <v>0</v>
      </c>
      <c r="E738" s="213">
        <f>ROUND(G62,0)</f>
        <v>0</v>
      </c>
      <c r="F738" s="213">
        <f>ROUND(G63,0)</f>
        <v>0</v>
      </c>
      <c r="G738" s="213">
        <f>ROUND(G64,0)</f>
        <v>0</v>
      </c>
      <c r="H738" s="213">
        <f>ROUND(G65,0)</f>
        <v>0</v>
      </c>
      <c r="I738" s="213">
        <f>ROUND(G66,0)</f>
        <v>0</v>
      </c>
      <c r="J738" s="213">
        <f>ROUND(G67,0)</f>
        <v>0</v>
      </c>
      <c r="K738" s="213">
        <f>ROUND(G68,0)</f>
        <v>0</v>
      </c>
      <c r="L738" s="213">
        <f>ROUND(G69,0)</f>
        <v>0</v>
      </c>
      <c r="M738" s="213">
        <f>ROUND(G70,0)</f>
        <v>0</v>
      </c>
      <c r="N738" s="213">
        <f>ROUND(G75,0)</f>
        <v>0</v>
      </c>
      <c r="O738" s="213">
        <f>ROUND(G73,0)</f>
        <v>0</v>
      </c>
      <c r="P738" s="213">
        <f>IF(G76&gt;0,ROUND(G76,0),0)</f>
        <v>0</v>
      </c>
      <c r="Q738" s="213">
        <f>IF(G77&gt;0,ROUND(G77,0),0)</f>
        <v>0</v>
      </c>
      <c r="R738" s="213">
        <f>IF(G78&gt;0,ROUND(G78,0),0)</f>
        <v>0</v>
      </c>
      <c r="S738" s="213">
        <f>IF(G79&gt;0,ROUND(G79,0),0)</f>
        <v>0</v>
      </c>
      <c r="T738" s="215">
        <f>IF(G80&gt;0,ROUND(G80,2),0)</f>
        <v>0</v>
      </c>
      <c r="U738" s="213"/>
      <c r="V738" s="214"/>
      <c r="W738" s="213"/>
      <c r="X738" s="213"/>
      <c r="Y738" s="213">
        <f t="shared" si="21"/>
        <v>0</v>
      </c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4"/>
      <c r="BN738" s="214"/>
      <c r="BO738" s="214"/>
      <c r="BP738" s="214"/>
      <c r="BQ738" s="214"/>
      <c r="BR738" s="214"/>
      <c r="BS738" s="214"/>
      <c r="BT738" s="214"/>
      <c r="BU738" s="214"/>
      <c r="BV738" s="214"/>
      <c r="BW738" s="214"/>
      <c r="BX738" s="214"/>
      <c r="BY738" s="214"/>
      <c r="BZ738" s="214"/>
      <c r="CA738" s="214"/>
      <c r="CB738" s="214"/>
      <c r="CC738" s="214"/>
      <c r="CD738" s="214"/>
      <c r="CE738" s="214"/>
    </row>
    <row r="739" spans="1:83" ht="12.65" customHeight="1" x14ac:dyDescent="0.3">
      <c r="A739" s="160" t="str">
        <f>RIGHT($C$83,3)&amp;"*"&amp;RIGHT($C$82,4)&amp;"*"&amp;H$55&amp;"*"&amp;"A"</f>
        <v>023*2021*6140*A</v>
      </c>
      <c r="B739" s="213">
        <f>ROUND(H59,0)</f>
        <v>0</v>
      </c>
      <c r="C739" s="215">
        <f>ROUND(H60,2)</f>
        <v>0</v>
      </c>
      <c r="D739" s="213">
        <f>ROUND(H61,0)</f>
        <v>0</v>
      </c>
      <c r="E739" s="213">
        <f>ROUND(H62,0)</f>
        <v>0</v>
      </c>
      <c r="F739" s="213">
        <f>ROUND(H63,0)</f>
        <v>0</v>
      </c>
      <c r="G739" s="213">
        <f>ROUND(H64,0)</f>
        <v>0</v>
      </c>
      <c r="H739" s="213">
        <f>ROUND(H65,0)</f>
        <v>0</v>
      </c>
      <c r="I739" s="213">
        <f>ROUND(H66,0)</f>
        <v>0</v>
      </c>
      <c r="J739" s="213">
        <f>ROUND(H67,0)</f>
        <v>0</v>
      </c>
      <c r="K739" s="213">
        <f>ROUND(H68,0)</f>
        <v>0</v>
      </c>
      <c r="L739" s="213">
        <f>ROUND(H69,0)</f>
        <v>0</v>
      </c>
      <c r="M739" s="213">
        <f>ROUND(H70,0)</f>
        <v>0</v>
      </c>
      <c r="N739" s="213">
        <f>ROUND(H75,0)</f>
        <v>0</v>
      </c>
      <c r="O739" s="213">
        <f>ROUND(H73,0)</f>
        <v>0</v>
      </c>
      <c r="P739" s="213">
        <f>IF(H76&gt;0,ROUND(H76,0),0)</f>
        <v>0</v>
      </c>
      <c r="Q739" s="213">
        <f>IF(H77&gt;0,ROUND(H77,0),0)</f>
        <v>0</v>
      </c>
      <c r="R739" s="213">
        <f>IF(H78&gt;0,ROUND(H78,0),0)</f>
        <v>0</v>
      </c>
      <c r="S739" s="213">
        <f>IF(H79&gt;0,ROUND(H79,0),0)</f>
        <v>0</v>
      </c>
      <c r="T739" s="215">
        <f>IF(H80&gt;0,ROUND(H80,2),0)</f>
        <v>0</v>
      </c>
      <c r="U739" s="213"/>
      <c r="V739" s="214"/>
      <c r="W739" s="213"/>
      <c r="X739" s="213"/>
      <c r="Y739" s="213">
        <f t="shared" si="21"/>
        <v>0</v>
      </c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4"/>
      <c r="BN739" s="214"/>
      <c r="BO739" s="214"/>
      <c r="BP739" s="214"/>
      <c r="BQ739" s="214"/>
      <c r="BR739" s="214"/>
      <c r="BS739" s="214"/>
      <c r="BT739" s="214"/>
      <c r="BU739" s="214"/>
      <c r="BV739" s="214"/>
      <c r="BW739" s="214"/>
      <c r="BX739" s="214"/>
      <c r="BY739" s="214"/>
      <c r="BZ739" s="214"/>
      <c r="CA739" s="214"/>
      <c r="CB739" s="214"/>
      <c r="CC739" s="214"/>
      <c r="CD739" s="214"/>
      <c r="CE739" s="214"/>
    </row>
    <row r="740" spans="1:83" ht="12.65" customHeight="1" x14ac:dyDescent="0.3">
      <c r="A740" s="160" t="str">
        <f>RIGHT($C$83,3)&amp;"*"&amp;RIGHT($C$82,4)&amp;"*"&amp;I$55&amp;"*"&amp;"A"</f>
        <v>023*2021*6150*A</v>
      </c>
      <c r="B740" s="213">
        <f>ROUND(I59,0)</f>
        <v>0</v>
      </c>
      <c r="C740" s="215">
        <f>ROUND(I60,2)</f>
        <v>0</v>
      </c>
      <c r="D740" s="213">
        <f>ROUND(I61,0)</f>
        <v>0</v>
      </c>
      <c r="E740" s="213">
        <f>ROUND(I62,0)</f>
        <v>0</v>
      </c>
      <c r="F740" s="213">
        <f>ROUND(I63,0)</f>
        <v>0</v>
      </c>
      <c r="G740" s="213">
        <f>ROUND(I64,0)</f>
        <v>0</v>
      </c>
      <c r="H740" s="213">
        <f>ROUND(I65,0)</f>
        <v>0</v>
      </c>
      <c r="I740" s="213">
        <f>ROUND(I66,0)</f>
        <v>0</v>
      </c>
      <c r="J740" s="213">
        <f>ROUND(I67,0)</f>
        <v>0</v>
      </c>
      <c r="K740" s="213">
        <f>ROUND(I68,0)</f>
        <v>0</v>
      </c>
      <c r="L740" s="213">
        <f>ROUND(I69,0)</f>
        <v>0</v>
      </c>
      <c r="M740" s="213">
        <f>ROUND(I70,0)</f>
        <v>0</v>
      </c>
      <c r="N740" s="213">
        <f>ROUND(I75,0)</f>
        <v>0</v>
      </c>
      <c r="O740" s="213">
        <f>ROUND(I73,0)</f>
        <v>0</v>
      </c>
      <c r="P740" s="213">
        <f>IF(I76&gt;0,ROUND(I76,0),0)</f>
        <v>0</v>
      </c>
      <c r="Q740" s="213">
        <f>IF(I77&gt;0,ROUND(I77,0),0)</f>
        <v>0</v>
      </c>
      <c r="R740" s="213">
        <f>IF(I78&gt;0,ROUND(I78,0),0)</f>
        <v>0</v>
      </c>
      <c r="S740" s="213">
        <f>IF(I79&gt;0,ROUND(I79,0),0)</f>
        <v>0</v>
      </c>
      <c r="T740" s="215">
        <f>IF(I80&gt;0,ROUND(I80,2),0)</f>
        <v>0</v>
      </c>
      <c r="U740" s="213"/>
      <c r="V740" s="214"/>
      <c r="W740" s="213"/>
      <c r="X740" s="213"/>
      <c r="Y740" s="213">
        <f t="shared" si="21"/>
        <v>0</v>
      </c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  <c r="BQ740" s="214"/>
      <c r="BR740" s="214"/>
      <c r="BS740" s="214"/>
      <c r="BT740" s="214"/>
      <c r="BU740" s="214"/>
      <c r="BV740" s="214"/>
      <c r="BW740" s="214"/>
      <c r="BX740" s="214"/>
      <c r="BY740" s="214"/>
      <c r="BZ740" s="214"/>
      <c r="CA740" s="214"/>
      <c r="CB740" s="214"/>
      <c r="CC740" s="214"/>
      <c r="CD740" s="214"/>
      <c r="CE740" s="214"/>
    </row>
    <row r="741" spans="1:83" ht="12.65" customHeight="1" x14ac:dyDescent="0.3">
      <c r="A741" s="160" t="str">
        <f>RIGHT($C$83,3)&amp;"*"&amp;RIGHT($C$82,4)&amp;"*"&amp;J$55&amp;"*"&amp;"A"</f>
        <v>023*2021*6170*A</v>
      </c>
      <c r="B741" s="213">
        <f>ROUND(J59,0)</f>
        <v>0</v>
      </c>
      <c r="C741" s="215">
        <f>ROUND(J60,2)</f>
        <v>0</v>
      </c>
      <c r="D741" s="213">
        <f>ROUND(J61,0)</f>
        <v>0</v>
      </c>
      <c r="E741" s="213">
        <f>ROUND(J62,0)</f>
        <v>0</v>
      </c>
      <c r="F741" s="213">
        <f>ROUND(J63,0)</f>
        <v>0</v>
      </c>
      <c r="G741" s="213">
        <f>ROUND(J64,0)</f>
        <v>0</v>
      </c>
      <c r="H741" s="213">
        <f>ROUND(J65,0)</f>
        <v>0</v>
      </c>
      <c r="I741" s="213">
        <f>ROUND(J66,0)</f>
        <v>0</v>
      </c>
      <c r="J741" s="213">
        <f>ROUND(J67,0)</f>
        <v>0</v>
      </c>
      <c r="K741" s="213">
        <f>ROUND(J68,0)</f>
        <v>0</v>
      </c>
      <c r="L741" s="213">
        <f>ROUND(J69,0)</f>
        <v>0</v>
      </c>
      <c r="M741" s="213">
        <f>ROUND(J70,0)</f>
        <v>0</v>
      </c>
      <c r="N741" s="213">
        <f>ROUND(J75,0)</f>
        <v>0</v>
      </c>
      <c r="O741" s="213">
        <f>ROUND(J73,0)</f>
        <v>0</v>
      </c>
      <c r="P741" s="213">
        <f>IF(J76&gt;0,ROUND(J76,0),0)</f>
        <v>0</v>
      </c>
      <c r="Q741" s="213">
        <f>IF(J77&gt;0,ROUND(J77,0),0)</f>
        <v>0</v>
      </c>
      <c r="R741" s="213">
        <f>IF(J78&gt;0,ROUND(J78,0),0)</f>
        <v>0</v>
      </c>
      <c r="S741" s="213">
        <f>IF(J79&gt;0,ROUND(J79,0),0)</f>
        <v>0</v>
      </c>
      <c r="T741" s="215">
        <f>IF(J80&gt;0,ROUND(J80,2),0)</f>
        <v>0</v>
      </c>
      <c r="U741" s="213"/>
      <c r="V741" s="214"/>
      <c r="W741" s="213"/>
      <c r="X741" s="213"/>
      <c r="Y741" s="213">
        <f t="shared" si="21"/>
        <v>0</v>
      </c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4"/>
      <c r="BN741" s="214"/>
      <c r="BO741" s="214"/>
      <c r="BP741" s="214"/>
      <c r="BQ741" s="214"/>
      <c r="BR741" s="214"/>
      <c r="BS741" s="214"/>
      <c r="BT741" s="214"/>
      <c r="BU741" s="214"/>
      <c r="BV741" s="214"/>
      <c r="BW741" s="214"/>
      <c r="BX741" s="214"/>
      <c r="BY741" s="214"/>
      <c r="BZ741" s="214"/>
      <c r="CA741" s="214"/>
      <c r="CB741" s="214"/>
      <c r="CC741" s="214"/>
      <c r="CD741" s="214"/>
      <c r="CE741" s="214"/>
    </row>
    <row r="742" spans="1:83" ht="12.65" customHeight="1" x14ac:dyDescent="0.3">
      <c r="A742" s="160" t="str">
        <f>RIGHT($C$83,3)&amp;"*"&amp;RIGHT($C$82,4)&amp;"*"&amp;K$55&amp;"*"&amp;"A"</f>
        <v>023*2021*6200*A</v>
      </c>
      <c r="B742" s="213">
        <f>ROUND(K59,0)</f>
        <v>0</v>
      </c>
      <c r="C742" s="215">
        <f>ROUND(K60,2)</f>
        <v>0</v>
      </c>
      <c r="D742" s="213">
        <f>ROUND(K61,0)</f>
        <v>0</v>
      </c>
      <c r="E742" s="213">
        <f>ROUND(K62,0)</f>
        <v>0</v>
      </c>
      <c r="F742" s="213">
        <f>ROUND(K63,0)</f>
        <v>0</v>
      </c>
      <c r="G742" s="213">
        <f>ROUND(K64,0)</f>
        <v>0</v>
      </c>
      <c r="H742" s="213">
        <f>ROUND(K65,0)</f>
        <v>0</v>
      </c>
      <c r="I742" s="213">
        <f>ROUND(K66,0)</f>
        <v>0</v>
      </c>
      <c r="J742" s="213">
        <f>ROUND(K67,0)</f>
        <v>0</v>
      </c>
      <c r="K742" s="213">
        <f>ROUND(K68,0)</f>
        <v>0</v>
      </c>
      <c r="L742" s="213">
        <f>ROUND(K69,0)</f>
        <v>0</v>
      </c>
      <c r="M742" s="213">
        <f>ROUND(K70,0)</f>
        <v>0</v>
      </c>
      <c r="N742" s="213">
        <f>ROUND(K75,0)</f>
        <v>0</v>
      </c>
      <c r="O742" s="213">
        <f>ROUND(K73,0)</f>
        <v>0</v>
      </c>
      <c r="P742" s="213">
        <f>IF(K76&gt;0,ROUND(K76,0),0)</f>
        <v>0</v>
      </c>
      <c r="Q742" s="213">
        <f>IF(K77&gt;0,ROUND(K77,0),0)</f>
        <v>0</v>
      </c>
      <c r="R742" s="213">
        <f>IF(K78&gt;0,ROUND(K78,0),0)</f>
        <v>0</v>
      </c>
      <c r="S742" s="213">
        <f>IF(K79&gt;0,ROUND(K79,0),0)</f>
        <v>0</v>
      </c>
      <c r="T742" s="215">
        <f>IF(K80&gt;0,ROUND(K80,2),0)</f>
        <v>0</v>
      </c>
      <c r="U742" s="213"/>
      <c r="V742" s="214"/>
      <c r="W742" s="213"/>
      <c r="X742" s="213"/>
      <c r="Y742" s="213">
        <f t="shared" si="21"/>
        <v>0</v>
      </c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4"/>
      <c r="BN742" s="214"/>
      <c r="BO742" s="214"/>
      <c r="BP742" s="214"/>
      <c r="BQ742" s="214"/>
      <c r="BR742" s="214"/>
      <c r="BS742" s="214"/>
      <c r="BT742" s="214"/>
      <c r="BU742" s="214"/>
      <c r="BV742" s="214"/>
      <c r="BW742" s="214"/>
      <c r="BX742" s="214"/>
      <c r="BY742" s="214"/>
      <c r="BZ742" s="214"/>
      <c r="CA742" s="214"/>
      <c r="CB742" s="214"/>
      <c r="CC742" s="214"/>
      <c r="CD742" s="214"/>
      <c r="CE742" s="214"/>
    </row>
    <row r="743" spans="1:83" ht="12.65" customHeight="1" x14ac:dyDescent="0.3">
      <c r="A743" s="160" t="str">
        <f>RIGHT($C$83,3)&amp;"*"&amp;RIGHT($C$82,4)&amp;"*"&amp;L$55&amp;"*"&amp;"A"</f>
        <v>023*2021*6210*A</v>
      </c>
      <c r="B743" s="213">
        <f>ROUND(L59,0)</f>
        <v>610</v>
      </c>
      <c r="C743" s="215">
        <f>ROUND(L60,2)</f>
        <v>7.51</v>
      </c>
      <c r="D743" s="213">
        <f>ROUND(L61,0)</f>
        <v>619333</v>
      </c>
      <c r="E743" s="213">
        <f>ROUND(L62,0)</f>
        <v>129448</v>
      </c>
      <c r="F743" s="213">
        <f>ROUND(L63,0)</f>
        <v>177033</v>
      </c>
      <c r="G743" s="213">
        <f>ROUND(L64,0)</f>
        <v>17131</v>
      </c>
      <c r="H743" s="213">
        <f>ROUND(L65,0)</f>
        <v>1874</v>
      </c>
      <c r="I743" s="213">
        <f>ROUND(L66,0)</f>
        <v>11046</v>
      </c>
      <c r="J743" s="213">
        <f>ROUND(L67,0)</f>
        <v>50584</v>
      </c>
      <c r="K743" s="213">
        <f>ROUND(L68,0)</f>
        <v>16283</v>
      </c>
      <c r="L743" s="213">
        <f>ROUND(L69,0)</f>
        <v>33267</v>
      </c>
      <c r="M743" s="213">
        <f>ROUND(L70,0)</f>
        <v>0</v>
      </c>
      <c r="N743" s="213">
        <f>ROUND(L75,0)</f>
        <v>932352</v>
      </c>
      <c r="O743" s="213">
        <f>ROUND(L73,0)</f>
        <v>932352</v>
      </c>
      <c r="P743" s="213">
        <f>IF(L76&gt;0,ROUND(L76,0),0)</f>
        <v>4843</v>
      </c>
      <c r="Q743" s="213">
        <f>IF(L77&gt;0,ROUND(L77,0),0)</f>
        <v>1880</v>
      </c>
      <c r="R743" s="213">
        <f>IF(L78&gt;0,ROUND(L78,0),0)</f>
        <v>1504</v>
      </c>
      <c r="S743" s="213">
        <f>IF(L79&gt;0,ROUND(L79,0),0)</f>
        <v>5047</v>
      </c>
      <c r="T743" s="215">
        <f>IF(L80&gt;0,ROUND(L80,2),0)</f>
        <v>7.51</v>
      </c>
      <c r="U743" s="213"/>
      <c r="V743" s="214"/>
      <c r="W743" s="213"/>
      <c r="X743" s="213"/>
      <c r="Y743" s="213">
        <f t="shared" si="21"/>
        <v>747893</v>
      </c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4"/>
      <c r="BN743" s="214"/>
      <c r="BO743" s="214"/>
      <c r="BP743" s="214"/>
      <c r="BQ743" s="214"/>
      <c r="BR743" s="214"/>
      <c r="BS743" s="214"/>
      <c r="BT743" s="214"/>
      <c r="BU743" s="214"/>
      <c r="BV743" s="214"/>
      <c r="BW743" s="214"/>
      <c r="BX743" s="214"/>
      <c r="BY743" s="214"/>
      <c r="BZ743" s="214"/>
      <c r="CA743" s="214"/>
      <c r="CB743" s="214"/>
      <c r="CC743" s="214"/>
      <c r="CD743" s="214"/>
      <c r="CE743" s="214"/>
    </row>
    <row r="744" spans="1:83" ht="12.65" customHeight="1" x14ac:dyDescent="0.3">
      <c r="A744" s="160" t="str">
        <f>RIGHT($C$83,3)&amp;"*"&amp;RIGHT($C$82,4)&amp;"*"&amp;M$55&amp;"*"&amp;"A"</f>
        <v>023*2021*6330*A</v>
      </c>
      <c r="B744" s="213">
        <f>ROUND(M59,0)</f>
        <v>0</v>
      </c>
      <c r="C744" s="215">
        <f>ROUND(M60,2)</f>
        <v>0</v>
      </c>
      <c r="D744" s="213">
        <f>ROUND(M61,0)</f>
        <v>0</v>
      </c>
      <c r="E744" s="213">
        <f>ROUND(M62,0)</f>
        <v>0</v>
      </c>
      <c r="F744" s="213">
        <f>ROUND(M63,0)</f>
        <v>0</v>
      </c>
      <c r="G744" s="213">
        <f>ROUND(M64,0)</f>
        <v>0</v>
      </c>
      <c r="H744" s="213">
        <f>ROUND(M65,0)</f>
        <v>0</v>
      </c>
      <c r="I744" s="213">
        <f>ROUND(M66,0)</f>
        <v>0</v>
      </c>
      <c r="J744" s="213">
        <f>ROUND(M67,0)</f>
        <v>0</v>
      </c>
      <c r="K744" s="213">
        <f>ROUND(M68,0)</f>
        <v>0</v>
      </c>
      <c r="L744" s="213">
        <f>ROUND(M69,0)</f>
        <v>0</v>
      </c>
      <c r="M744" s="213">
        <f>ROUND(M70,0)</f>
        <v>0</v>
      </c>
      <c r="N744" s="213">
        <f>ROUND(M75,0)</f>
        <v>0</v>
      </c>
      <c r="O744" s="213">
        <f>ROUND(M73,0)</f>
        <v>0</v>
      </c>
      <c r="P744" s="213">
        <f>IF(M76&gt;0,ROUND(M76,0),0)</f>
        <v>0</v>
      </c>
      <c r="Q744" s="213">
        <f>IF(M77&gt;0,ROUND(M77,0),0)</f>
        <v>0</v>
      </c>
      <c r="R744" s="213">
        <f>IF(M78&gt;0,ROUND(M78,0),0)</f>
        <v>0</v>
      </c>
      <c r="S744" s="213">
        <f>IF(M79&gt;0,ROUND(M79,0),0)</f>
        <v>0</v>
      </c>
      <c r="T744" s="215">
        <f>IF(M80&gt;0,ROUND(M80,2),0)</f>
        <v>0</v>
      </c>
      <c r="U744" s="213"/>
      <c r="V744" s="214"/>
      <c r="W744" s="213"/>
      <c r="X744" s="213"/>
      <c r="Y744" s="213">
        <f t="shared" si="21"/>
        <v>0</v>
      </c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4"/>
      <c r="BN744" s="214"/>
      <c r="BO744" s="214"/>
      <c r="BP744" s="214"/>
      <c r="BQ744" s="214"/>
      <c r="BR744" s="214"/>
      <c r="BS744" s="214"/>
      <c r="BT744" s="214"/>
      <c r="BU744" s="214"/>
      <c r="BV744" s="214"/>
      <c r="BW744" s="214"/>
      <c r="BX744" s="214"/>
      <c r="BY744" s="214"/>
      <c r="BZ744" s="214"/>
      <c r="CA744" s="214"/>
      <c r="CB744" s="214"/>
      <c r="CC744" s="214"/>
      <c r="CD744" s="214"/>
      <c r="CE744" s="214"/>
    </row>
    <row r="745" spans="1:83" ht="12.65" customHeight="1" x14ac:dyDescent="0.3">
      <c r="A745" s="160" t="str">
        <f>RIGHT($C$83,3)&amp;"*"&amp;RIGHT($C$82,4)&amp;"*"&amp;N$55&amp;"*"&amp;"A"</f>
        <v>023*2021*6400*A</v>
      </c>
      <c r="B745" s="213">
        <f>ROUND(N59,0)</f>
        <v>0</v>
      </c>
      <c r="C745" s="215">
        <f>ROUND(N60,2)</f>
        <v>0</v>
      </c>
      <c r="D745" s="213">
        <f>ROUND(N61,0)</f>
        <v>0</v>
      </c>
      <c r="E745" s="213">
        <f>ROUND(N62,0)</f>
        <v>0</v>
      </c>
      <c r="F745" s="213">
        <f>ROUND(N63,0)</f>
        <v>0</v>
      </c>
      <c r="G745" s="213">
        <f>ROUND(N64,0)</f>
        <v>0</v>
      </c>
      <c r="H745" s="213">
        <f>ROUND(N65,0)</f>
        <v>0</v>
      </c>
      <c r="I745" s="213">
        <f>ROUND(N66,0)</f>
        <v>0</v>
      </c>
      <c r="J745" s="213">
        <f>ROUND(N67,0)</f>
        <v>0</v>
      </c>
      <c r="K745" s="213">
        <f>ROUND(N68,0)</f>
        <v>0</v>
      </c>
      <c r="L745" s="213">
        <f>ROUND(N69,0)</f>
        <v>0</v>
      </c>
      <c r="M745" s="213">
        <f>ROUND(N70,0)</f>
        <v>0</v>
      </c>
      <c r="N745" s="213">
        <f>ROUND(N75,0)</f>
        <v>0</v>
      </c>
      <c r="O745" s="213">
        <f>ROUND(N73,0)</f>
        <v>0</v>
      </c>
      <c r="P745" s="213">
        <f>IF(N76&gt;0,ROUND(N76,0),0)</f>
        <v>0</v>
      </c>
      <c r="Q745" s="213">
        <f>IF(N77&gt;0,ROUND(N77,0),0)</f>
        <v>0</v>
      </c>
      <c r="R745" s="213">
        <f>IF(N78&gt;0,ROUND(N78,0),0)</f>
        <v>0</v>
      </c>
      <c r="S745" s="213">
        <f>IF(N79&gt;0,ROUND(N79,0),0)</f>
        <v>0</v>
      </c>
      <c r="T745" s="215">
        <f>IF(N80&gt;0,ROUND(N80,2),0)</f>
        <v>0</v>
      </c>
      <c r="U745" s="213"/>
      <c r="V745" s="214"/>
      <c r="W745" s="213"/>
      <c r="X745" s="213"/>
      <c r="Y745" s="213">
        <f t="shared" si="21"/>
        <v>0</v>
      </c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4"/>
      <c r="BN745" s="214"/>
      <c r="BO745" s="214"/>
      <c r="BP745" s="214"/>
      <c r="BQ745" s="214"/>
      <c r="BR745" s="214"/>
      <c r="BS745" s="214"/>
      <c r="BT745" s="214"/>
      <c r="BU745" s="214"/>
      <c r="BV745" s="214"/>
      <c r="BW745" s="214"/>
      <c r="BX745" s="214"/>
      <c r="BY745" s="214"/>
      <c r="BZ745" s="214"/>
      <c r="CA745" s="214"/>
      <c r="CB745" s="214"/>
      <c r="CC745" s="214"/>
      <c r="CD745" s="214"/>
      <c r="CE745" s="214"/>
    </row>
    <row r="746" spans="1:83" ht="12.65" customHeight="1" x14ac:dyDescent="0.3">
      <c r="A746" s="160" t="str">
        <f>RIGHT($C$83,3)&amp;"*"&amp;RIGHT($C$82,4)&amp;"*"&amp;O$55&amp;"*"&amp;"A"</f>
        <v>023*2021*7010*A</v>
      </c>
      <c r="B746" s="213">
        <f>ROUND(O59,0)</f>
        <v>0</v>
      </c>
      <c r="C746" s="215">
        <f>ROUND(O60,2)</f>
        <v>0</v>
      </c>
      <c r="D746" s="213">
        <f>ROUND(O61,0)</f>
        <v>0</v>
      </c>
      <c r="E746" s="213">
        <f>ROUND(O62,0)</f>
        <v>0</v>
      </c>
      <c r="F746" s="213">
        <f>ROUND(O63,0)</f>
        <v>0</v>
      </c>
      <c r="G746" s="213">
        <f>ROUND(O64,0)</f>
        <v>0</v>
      </c>
      <c r="H746" s="213">
        <f>ROUND(O65,0)</f>
        <v>0</v>
      </c>
      <c r="I746" s="213">
        <f>ROUND(O66,0)</f>
        <v>0</v>
      </c>
      <c r="J746" s="213">
        <f>ROUND(O67,0)</f>
        <v>0</v>
      </c>
      <c r="K746" s="213">
        <f>ROUND(O68,0)</f>
        <v>0</v>
      </c>
      <c r="L746" s="213">
        <f>ROUND(O69,0)</f>
        <v>0</v>
      </c>
      <c r="M746" s="213">
        <f>ROUND(O70,0)</f>
        <v>0</v>
      </c>
      <c r="N746" s="213">
        <f>ROUND(O75,0)</f>
        <v>0</v>
      </c>
      <c r="O746" s="213">
        <f>ROUND(O73,0)</f>
        <v>0</v>
      </c>
      <c r="P746" s="213">
        <f>IF(O76&gt;0,ROUND(O76,0),0)</f>
        <v>0</v>
      </c>
      <c r="Q746" s="213">
        <f>IF(O77&gt;0,ROUND(O77,0),0)</f>
        <v>0</v>
      </c>
      <c r="R746" s="213">
        <f>IF(O78&gt;0,ROUND(O78,0),0)</f>
        <v>0</v>
      </c>
      <c r="S746" s="213">
        <f>IF(O79&gt;0,ROUND(O79,0),0)</f>
        <v>0</v>
      </c>
      <c r="T746" s="215">
        <f>IF(O80&gt;0,ROUND(O80,2),0)</f>
        <v>0</v>
      </c>
      <c r="U746" s="213"/>
      <c r="V746" s="214"/>
      <c r="W746" s="213"/>
      <c r="X746" s="213"/>
      <c r="Y746" s="213">
        <f t="shared" si="21"/>
        <v>0</v>
      </c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4"/>
      <c r="BN746" s="214"/>
      <c r="BO746" s="214"/>
      <c r="BP746" s="214"/>
      <c r="BQ746" s="214"/>
      <c r="BR746" s="214"/>
      <c r="BS746" s="214"/>
      <c r="BT746" s="214"/>
      <c r="BU746" s="214"/>
      <c r="BV746" s="214"/>
      <c r="BW746" s="214"/>
      <c r="BX746" s="214"/>
      <c r="BY746" s="214"/>
      <c r="BZ746" s="214"/>
      <c r="CA746" s="214"/>
      <c r="CB746" s="214"/>
      <c r="CC746" s="214"/>
      <c r="CD746" s="214"/>
      <c r="CE746" s="214"/>
    </row>
    <row r="747" spans="1:83" ht="12.65" customHeight="1" x14ac:dyDescent="0.3">
      <c r="A747" s="160" t="str">
        <f>RIGHT($C$83,3)&amp;"*"&amp;RIGHT($C$82,4)&amp;"*"&amp;P$55&amp;"*"&amp;"A"</f>
        <v>023*2021*7020*A</v>
      </c>
      <c r="B747" s="213">
        <f>ROUND(P59,0)</f>
        <v>16092</v>
      </c>
      <c r="C747" s="215">
        <f>ROUND(P60,2)</f>
        <v>1.98</v>
      </c>
      <c r="D747" s="213">
        <f>ROUND(P61,0)</f>
        <v>160118</v>
      </c>
      <c r="E747" s="213">
        <f>ROUND(P62,0)</f>
        <v>33467</v>
      </c>
      <c r="F747" s="213">
        <f>ROUND(P63,0)</f>
        <v>163112</v>
      </c>
      <c r="G747" s="213">
        <f>ROUND(P64,0)</f>
        <v>340221</v>
      </c>
      <c r="H747" s="213">
        <f>ROUND(P65,0)</f>
        <v>0</v>
      </c>
      <c r="I747" s="213">
        <f>ROUND(P66,0)</f>
        <v>0</v>
      </c>
      <c r="J747" s="213">
        <f>ROUND(P67,0)</f>
        <v>30749</v>
      </c>
      <c r="K747" s="213">
        <f>ROUND(P68,0)</f>
        <v>44721</v>
      </c>
      <c r="L747" s="213">
        <f>ROUND(P69,0)</f>
        <v>22627</v>
      </c>
      <c r="M747" s="213">
        <f>ROUND(P70,0)</f>
        <v>0</v>
      </c>
      <c r="N747" s="213">
        <f>ROUND(P75,0)</f>
        <v>1443627</v>
      </c>
      <c r="O747" s="213">
        <f>ROUND(P73,0)</f>
        <v>49646</v>
      </c>
      <c r="P747" s="213">
        <f>IF(P76&gt;0,ROUND(P76,0),0)</f>
        <v>2944</v>
      </c>
      <c r="Q747" s="213">
        <f>IF(P77&gt;0,ROUND(P77,0),0)</f>
        <v>0</v>
      </c>
      <c r="R747" s="213">
        <f>IF(P78&gt;0,ROUND(P78,0),0)</f>
        <v>365</v>
      </c>
      <c r="S747" s="213">
        <f>IF(P79&gt;0,ROUND(P79,0),0)</f>
        <v>1656</v>
      </c>
      <c r="T747" s="215">
        <f>IF(P80&gt;0,ROUND(P80,2),0)</f>
        <v>1.98</v>
      </c>
      <c r="U747" s="213"/>
      <c r="V747" s="214"/>
      <c r="W747" s="213"/>
      <c r="X747" s="213"/>
      <c r="Y747" s="213">
        <f t="shared" si="21"/>
        <v>402807</v>
      </c>
      <c r="Z747" s="214"/>
      <c r="AA747" s="214"/>
      <c r="AB747" s="214"/>
      <c r="AC747" s="214"/>
      <c r="AD747" s="214"/>
      <c r="AE747" s="214"/>
      <c r="AF747" s="214"/>
      <c r="AG747" s="214"/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  <c r="BQ747" s="214"/>
      <c r="BR747" s="214"/>
      <c r="BS747" s="214"/>
      <c r="BT747" s="214"/>
      <c r="BU747" s="214"/>
      <c r="BV747" s="214"/>
      <c r="BW747" s="214"/>
      <c r="BX747" s="214"/>
      <c r="BY747" s="214"/>
      <c r="BZ747" s="214"/>
      <c r="CA747" s="214"/>
      <c r="CB747" s="214"/>
      <c r="CC747" s="214"/>
      <c r="CD747" s="214"/>
      <c r="CE747" s="214"/>
    </row>
    <row r="748" spans="1:83" ht="12.65" customHeight="1" x14ac:dyDescent="0.3">
      <c r="A748" s="160" t="str">
        <f>RIGHT($C$83,3)&amp;"*"&amp;RIGHT($C$82,4)&amp;"*"&amp;Q$55&amp;"*"&amp;"A"</f>
        <v>023*2021*7030*A</v>
      </c>
      <c r="B748" s="213">
        <f>ROUND(Q59,0)</f>
        <v>11206</v>
      </c>
      <c r="C748" s="215">
        <f>ROUND(Q60,2)</f>
        <v>1.2</v>
      </c>
      <c r="D748" s="213">
        <f>ROUND(Q61,0)</f>
        <v>97598</v>
      </c>
      <c r="E748" s="213">
        <f>ROUND(Q62,0)</f>
        <v>20399</v>
      </c>
      <c r="F748" s="213">
        <f>ROUND(Q63,0)</f>
        <v>0</v>
      </c>
      <c r="G748" s="213">
        <f>ROUND(Q64,0)</f>
        <v>1569</v>
      </c>
      <c r="H748" s="213">
        <f>ROUND(Q65,0)</f>
        <v>0</v>
      </c>
      <c r="I748" s="213">
        <f>ROUND(Q66,0)</f>
        <v>0</v>
      </c>
      <c r="J748" s="213">
        <f>ROUND(Q67,0)</f>
        <v>3342</v>
      </c>
      <c r="K748" s="213">
        <f>ROUND(Q68,0)</f>
        <v>0</v>
      </c>
      <c r="L748" s="213">
        <f>ROUND(Q69,0)</f>
        <v>132</v>
      </c>
      <c r="M748" s="213">
        <f>ROUND(Q70,0)</f>
        <v>0</v>
      </c>
      <c r="N748" s="213">
        <f>ROUND(Q75,0)</f>
        <v>88212</v>
      </c>
      <c r="O748" s="213">
        <f>ROUND(Q73,0)</f>
        <v>0</v>
      </c>
      <c r="P748" s="213">
        <f>IF(Q76&gt;0,ROUND(Q76,0),0)</f>
        <v>320</v>
      </c>
      <c r="Q748" s="213">
        <f>IF(Q77&gt;0,ROUND(Q77,0),0)</f>
        <v>0</v>
      </c>
      <c r="R748" s="213">
        <f>IF(Q78&gt;0,ROUND(Q78,0),0)</f>
        <v>115</v>
      </c>
      <c r="S748" s="213">
        <f>IF(Q79&gt;0,ROUND(Q79,0),0)</f>
        <v>0</v>
      </c>
      <c r="T748" s="215">
        <f>IF(Q80&gt;0,ROUND(Q80,2),0)</f>
        <v>1.2</v>
      </c>
      <c r="U748" s="213"/>
      <c r="V748" s="214"/>
      <c r="W748" s="213"/>
      <c r="X748" s="213"/>
      <c r="Y748" s="213">
        <f t="shared" si="21"/>
        <v>69695</v>
      </c>
      <c r="Z748" s="214"/>
      <c r="AA748" s="214"/>
      <c r="AB748" s="214"/>
      <c r="AC748" s="214"/>
      <c r="AD748" s="214"/>
      <c r="AE748" s="214"/>
      <c r="AF748" s="214"/>
      <c r="AG748" s="214"/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  <c r="BI748" s="214"/>
      <c r="BJ748" s="214"/>
      <c r="BK748" s="214"/>
      <c r="BL748" s="214"/>
      <c r="BM748" s="214"/>
      <c r="BN748" s="214"/>
      <c r="BO748" s="214"/>
      <c r="BP748" s="214"/>
      <c r="BQ748" s="214"/>
      <c r="BR748" s="214"/>
      <c r="BS748" s="214"/>
      <c r="BT748" s="214"/>
      <c r="BU748" s="214"/>
      <c r="BV748" s="214"/>
      <c r="BW748" s="214"/>
      <c r="BX748" s="214"/>
      <c r="BY748" s="214"/>
      <c r="BZ748" s="214"/>
      <c r="CA748" s="214"/>
      <c r="CB748" s="214"/>
      <c r="CC748" s="214"/>
      <c r="CD748" s="214"/>
      <c r="CE748" s="214"/>
    </row>
    <row r="749" spans="1:83" ht="12.65" customHeight="1" x14ac:dyDescent="0.3">
      <c r="A749" s="160" t="str">
        <f>RIGHT($C$83,3)&amp;"*"&amp;RIGHT($C$82,4)&amp;"*"&amp;R$55&amp;"*"&amp;"A"</f>
        <v>023*2021*7040*A</v>
      </c>
      <c r="B749" s="213">
        <f>ROUND(R59,0)</f>
        <v>15984</v>
      </c>
      <c r="C749" s="215">
        <f>ROUND(R60,2)</f>
        <v>0</v>
      </c>
      <c r="D749" s="213">
        <f>ROUND(R61,0)</f>
        <v>0</v>
      </c>
      <c r="E749" s="213">
        <f>ROUND(R62,0)</f>
        <v>0</v>
      </c>
      <c r="F749" s="213">
        <f>ROUND(R63,0)</f>
        <v>566121</v>
      </c>
      <c r="G749" s="213">
        <f>ROUND(R64,0)</f>
        <v>4387</v>
      </c>
      <c r="H749" s="213">
        <f>ROUND(R65,0)</f>
        <v>0</v>
      </c>
      <c r="I749" s="213">
        <f>ROUND(R66,0)</f>
        <v>0</v>
      </c>
      <c r="J749" s="213">
        <f>ROUND(R67,0)</f>
        <v>282</v>
      </c>
      <c r="K749" s="213">
        <f>ROUND(R68,0)</f>
        <v>0</v>
      </c>
      <c r="L749" s="213">
        <f>ROUND(R69,0)</f>
        <v>0</v>
      </c>
      <c r="M749" s="213">
        <f>ROUND(R70,0)</f>
        <v>0</v>
      </c>
      <c r="N749" s="213">
        <f>ROUND(R75,0)</f>
        <v>885729</v>
      </c>
      <c r="O749" s="213">
        <f>ROUND(R73,0)</f>
        <v>22575</v>
      </c>
      <c r="P749" s="213">
        <f>IF(R76&gt;0,ROUND(R76,0),0)</f>
        <v>27</v>
      </c>
      <c r="Q749" s="213">
        <f>IF(R77&gt;0,ROUND(R77,0),0)</f>
        <v>0</v>
      </c>
      <c r="R749" s="213">
        <f>IF(R78&gt;0,ROUND(R78,0),0)</f>
        <v>0</v>
      </c>
      <c r="S749" s="213">
        <f>IF(R79&gt;0,ROUND(R79,0),0)</f>
        <v>0</v>
      </c>
      <c r="T749" s="215">
        <f>IF(R80&gt;0,ROUND(R80,2),0)</f>
        <v>0</v>
      </c>
      <c r="U749" s="213"/>
      <c r="V749" s="214"/>
      <c r="W749" s="213"/>
      <c r="X749" s="213"/>
      <c r="Y749" s="213">
        <f t="shared" si="21"/>
        <v>151856</v>
      </c>
      <c r="Z749" s="214"/>
      <c r="AA749" s="214"/>
      <c r="AB749" s="214"/>
      <c r="AC749" s="214"/>
      <c r="AD749" s="214"/>
      <c r="AE749" s="214"/>
      <c r="AF749" s="214"/>
      <c r="AG749" s="214"/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  <c r="BI749" s="214"/>
      <c r="BJ749" s="214"/>
      <c r="BK749" s="214"/>
      <c r="BL749" s="214"/>
      <c r="BM749" s="214"/>
      <c r="BN749" s="214"/>
      <c r="BO749" s="214"/>
      <c r="BP749" s="214"/>
      <c r="BQ749" s="214"/>
      <c r="BR749" s="214"/>
      <c r="BS749" s="214"/>
      <c r="BT749" s="214"/>
      <c r="BU749" s="214"/>
      <c r="BV749" s="214"/>
      <c r="BW749" s="214"/>
      <c r="BX749" s="214"/>
      <c r="BY749" s="214"/>
      <c r="BZ749" s="214"/>
      <c r="CA749" s="214"/>
      <c r="CB749" s="214"/>
      <c r="CC749" s="214"/>
      <c r="CD749" s="214"/>
      <c r="CE749" s="214"/>
    </row>
    <row r="750" spans="1:83" ht="12.65" customHeight="1" x14ac:dyDescent="0.3">
      <c r="A750" s="160" t="str">
        <f>RIGHT($C$83,3)&amp;"*"&amp;RIGHT($C$82,4)&amp;"*"&amp;S$55&amp;"*"&amp;"A"</f>
        <v>023*2021*7050*A</v>
      </c>
      <c r="B750" s="213"/>
      <c r="C750" s="215">
        <f>ROUND(S60,2)</f>
        <v>1.3</v>
      </c>
      <c r="D750" s="213">
        <f>ROUND(S61,0)</f>
        <v>51273</v>
      </c>
      <c r="E750" s="213">
        <f>ROUND(S62,0)</f>
        <v>10717</v>
      </c>
      <c r="F750" s="213">
        <f>ROUND(S63,0)</f>
        <v>0</v>
      </c>
      <c r="G750" s="213">
        <f>ROUND(S64,0)</f>
        <v>14699</v>
      </c>
      <c r="H750" s="213">
        <f>ROUND(S65,0)</f>
        <v>0</v>
      </c>
      <c r="I750" s="213">
        <f>ROUND(S66,0)</f>
        <v>0</v>
      </c>
      <c r="J750" s="213">
        <f>ROUND(S67,0)</f>
        <v>20931</v>
      </c>
      <c r="K750" s="213">
        <f>ROUND(S68,0)</f>
        <v>58</v>
      </c>
      <c r="L750" s="213">
        <f>ROUND(S69,0)</f>
        <v>3048</v>
      </c>
      <c r="M750" s="213">
        <f>ROUND(S70,0)</f>
        <v>0</v>
      </c>
      <c r="N750" s="213">
        <f>ROUND(S75,0)</f>
        <v>1943611</v>
      </c>
      <c r="O750" s="213">
        <f>ROUND(S73,0)</f>
        <v>234598</v>
      </c>
      <c r="P750" s="213">
        <f>IF(S76&gt;0,ROUND(S76,0),0)</f>
        <v>2004</v>
      </c>
      <c r="Q750" s="213">
        <f>IF(S77&gt;0,ROUND(S77,0),0)</f>
        <v>0</v>
      </c>
      <c r="R750" s="213">
        <f>IF(S78&gt;0,ROUND(S78,0),0)</f>
        <v>496</v>
      </c>
      <c r="S750" s="213">
        <f>IF(S79&gt;0,ROUND(S79,0),0)</f>
        <v>217</v>
      </c>
      <c r="T750" s="215">
        <f>IF(S80&gt;0,ROUND(S80,2),0)</f>
        <v>0</v>
      </c>
      <c r="U750" s="213"/>
      <c r="V750" s="214"/>
      <c r="W750" s="213"/>
      <c r="X750" s="213"/>
      <c r="Y750" s="213">
        <f t="shared" si="21"/>
        <v>276092</v>
      </c>
      <c r="Z750" s="214"/>
      <c r="AA750" s="214"/>
      <c r="AB750" s="214"/>
      <c r="AC750" s="214"/>
      <c r="AD750" s="214"/>
      <c r="AE750" s="214"/>
      <c r="AF750" s="214"/>
      <c r="AG750" s="214"/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  <c r="BQ750" s="214"/>
      <c r="BR750" s="214"/>
      <c r="BS750" s="214"/>
      <c r="BT750" s="214"/>
      <c r="BU750" s="214"/>
      <c r="BV750" s="214"/>
      <c r="BW750" s="214"/>
      <c r="BX750" s="214"/>
      <c r="BY750" s="214"/>
      <c r="BZ750" s="214"/>
      <c r="CA750" s="214"/>
      <c r="CB750" s="214"/>
      <c r="CC750" s="214"/>
      <c r="CD750" s="214"/>
      <c r="CE750" s="214"/>
    </row>
    <row r="751" spans="1:83" ht="12.65" customHeight="1" x14ac:dyDescent="0.3">
      <c r="A751" s="160" t="str">
        <f>RIGHT($C$83,3)&amp;"*"&amp;RIGHT($C$82,4)&amp;"*"&amp;T$55&amp;"*"&amp;"A"</f>
        <v>023*2021*7060*A</v>
      </c>
      <c r="B751" s="213"/>
      <c r="C751" s="215">
        <f>ROUND(T60,2)</f>
        <v>0</v>
      </c>
      <c r="D751" s="213">
        <f>ROUND(T61,0)</f>
        <v>0</v>
      </c>
      <c r="E751" s="213">
        <f>ROUND(T62,0)</f>
        <v>0</v>
      </c>
      <c r="F751" s="213">
        <f>ROUND(T63,0)</f>
        <v>0</v>
      </c>
      <c r="G751" s="213">
        <f>ROUND(T64,0)</f>
        <v>0</v>
      </c>
      <c r="H751" s="213">
        <f>ROUND(T65,0)</f>
        <v>0</v>
      </c>
      <c r="I751" s="213">
        <f>ROUND(T66,0)</f>
        <v>0</v>
      </c>
      <c r="J751" s="213">
        <f>ROUND(T67,0)</f>
        <v>0</v>
      </c>
      <c r="K751" s="213">
        <f>ROUND(T68,0)</f>
        <v>0</v>
      </c>
      <c r="L751" s="213">
        <f>ROUND(T69,0)</f>
        <v>0</v>
      </c>
      <c r="M751" s="213">
        <f>ROUND(T70,0)</f>
        <v>0</v>
      </c>
      <c r="N751" s="213">
        <f>ROUND(T75,0)</f>
        <v>0</v>
      </c>
      <c r="O751" s="213">
        <f>ROUND(T73,0)</f>
        <v>0</v>
      </c>
      <c r="P751" s="213">
        <f>IF(T76&gt;0,ROUND(T76,0),0)</f>
        <v>0</v>
      </c>
      <c r="Q751" s="213">
        <f>IF(T77&gt;0,ROUND(T77,0),0)</f>
        <v>0</v>
      </c>
      <c r="R751" s="213">
        <f>IF(T78&gt;0,ROUND(T78,0),0)</f>
        <v>0</v>
      </c>
      <c r="S751" s="213">
        <f>IF(T79&gt;0,ROUND(T79,0),0)</f>
        <v>0</v>
      </c>
      <c r="T751" s="215">
        <f>IF(T80&gt;0,ROUND(T80,2),0)</f>
        <v>0</v>
      </c>
      <c r="U751" s="213"/>
      <c r="V751" s="214"/>
      <c r="W751" s="213"/>
      <c r="X751" s="213"/>
      <c r="Y751" s="213">
        <f t="shared" si="21"/>
        <v>0</v>
      </c>
      <c r="Z751" s="214"/>
      <c r="AA751" s="214"/>
      <c r="AB751" s="214"/>
      <c r="AC751" s="214"/>
      <c r="AD751" s="214"/>
      <c r="AE751" s="214"/>
      <c r="AF751" s="214"/>
      <c r="AG751" s="214"/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  <c r="BQ751" s="214"/>
      <c r="BR751" s="214"/>
      <c r="BS751" s="214"/>
      <c r="BT751" s="214"/>
      <c r="BU751" s="214"/>
      <c r="BV751" s="214"/>
      <c r="BW751" s="214"/>
      <c r="BX751" s="214"/>
      <c r="BY751" s="214"/>
      <c r="BZ751" s="214"/>
      <c r="CA751" s="214"/>
      <c r="CB751" s="214"/>
      <c r="CC751" s="214"/>
      <c r="CD751" s="214"/>
      <c r="CE751" s="214"/>
    </row>
    <row r="752" spans="1:83" ht="12.65" customHeight="1" x14ac:dyDescent="0.3">
      <c r="A752" s="160" t="str">
        <f>RIGHT($C$83,3)&amp;"*"&amp;RIGHT($C$82,4)&amp;"*"&amp;U$55&amp;"*"&amp;"A"</f>
        <v>023*2021*7070*A</v>
      </c>
      <c r="B752" s="213">
        <f>ROUND(U59,0)</f>
        <v>24582</v>
      </c>
      <c r="C752" s="215">
        <f>ROUND(U60,2)</f>
        <v>4.84</v>
      </c>
      <c r="D752" s="213">
        <f>ROUND(U61,0)</f>
        <v>376636</v>
      </c>
      <c r="E752" s="213">
        <f>ROUND(U62,0)</f>
        <v>78721</v>
      </c>
      <c r="F752" s="213">
        <f>ROUND(U63,0)</f>
        <v>38729</v>
      </c>
      <c r="G752" s="213">
        <f>ROUND(U64,0)</f>
        <v>282399</v>
      </c>
      <c r="H752" s="213">
        <f>ROUND(U65,0)</f>
        <v>0</v>
      </c>
      <c r="I752" s="213">
        <f>ROUND(U66,0)</f>
        <v>192142</v>
      </c>
      <c r="J752" s="213">
        <f>ROUND(U67,0)</f>
        <v>10006</v>
      </c>
      <c r="K752" s="213">
        <f>ROUND(U68,0)</f>
        <v>3327</v>
      </c>
      <c r="L752" s="213">
        <f>ROUND(U69,0)</f>
        <v>48795</v>
      </c>
      <c r="M752" s="213">
        <f>ROUND(U70,0)</f>
        <v>0</v>
      </c>
      <c r="N752" s="213">
        <f>ROUND(U75,0)</f>
        <v>2430597</v>
      </c>
      <c r="O752" s="213">
        <f>ROUND(U73,0)</f>
        <v>114537</v>
      </c>
      <c r="P752" s="213">
        <f>IF(U76&gt;0,ROUND(U76,0),0)</f>
        <v>958</v>
      </c>
      <c r="Q752" s="213">
        <f>IF(U77&gt;0,ROUND(U77,0),0)</f>
        <v>0</v>
      </c>
      <c r="R752" s="213">
        <f>IF(U78&gt;0,ROUND(U78,0),0)</f>
        <v>369</v>
      </c>
      <c r="S752" s="213">
        <f>IF(U79&gt;0,ROUND(U79,0),0)</f>
        <v>0</v>
      </c>
      <c r="T752" s="215">
        <f>IF(U80&gt;0,ROUND(U80,2),0)</f>
        <v>0</v>
      </c>
      <c r="U752" s="213"/>
      <c r="V752" s="214"/>
      <c r="W752" s="213"/>
      <c r="X752" s="213"/>
      <c r="Y752" s="213">
        <f t="shared" si="21"/>
        <v>450984</v>
      </c>
      <c r="Z752" s="214"/>
      <c r="AA752" s="214"/>
      <c r="AB752" s="214"/>
      <c r="AC752" s="214"/>
      <c r="AD752" s="214"/>
      <c r="AE752" s="214"/>
      <c r="AF752" s="214"/>
      <c r="AG752" s="214"/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  <c r="BI752" s="214"/>
      <c r="BJ752" s="214"/>
      <c r="BK752" s="214"/>
      <c r="BL752" s="214"/>
      <c r="BM752" s="214"/>
      <c r="BN752" s="214"/>
      <c r="BO752" s="214"/>
      <c r="BP752" s="214"/>
      <c r="BQ752" s="214"/>
      <c r="BR752" s="214"/>
      <c r="BS752" s="214"/>
      <c r="BT752" s="214"/>
      <c r="BU752" s="214"/>
      <c r="BV752" s="214"/>
      <c r="BW752" s="214"/>
      <c r="BX752" s="214"/>
      <c r="BY752" s="214"/>
      <c r="BZ752" s="214"/>
      <c r="CA752" s="214"/>
      <c r="CB752" s="214"/>
      <c r="CC752" s="214"/>
      <c r="CD752" s="214"/>
      <c r="CE752" s="214"/>
    </row>
    <row r="753" spans="1:83" ht="12.65" customHeight="1" x14ac:dyDescent="0.3">
      <c r="A753" s="160" t="str">
        <f>RIGHT($C$83,3)&amp;"*"&amp;RIGHT($C$82,4)&amp;"*"&amp;V$55&amp;"*"&amp;"A"</f>
        <v>023*2021*7110*A</v>
      </c>
      <c r="B753" s="213">
        <f>ROUND(V59,0)</f>
        <v>0</v>
      </c>
      <c r="C753" s="215">
        <f>ROUND(V60,2)</f>
        <v>0</v>
      </c>
      <c r="D753" s="213">
        <f>ROUND(V61,0)</f>
        <v>0</v>
      </c>
      <c r="E753" s="213">
        <f>ROUND(V62,0)</f>
        <v>0</v>
      </c>
      <c r="F753" s="213">
        <f>ROUND(V63,0)</f>
        <v>0</v>
      </c>
      <c r="G753" s="213">
        <f>ROUND(V64,0)</f>
        <v>0</v>
      </c>
      <c r="H753" s="213">
        <f>ROUND(V65,0)</f>
        <v>0</v>
      </c>
      <c r="I753" s="213">
        <f>ROUND(V66,0)</f>
        <v>0</v>
      </c>
      <c r="J753" s="213">
        <f>ROUND(V67,0)</f>
        <v>0</v>
      </c>
      <c r="K753" s="213">
        <f>ROUND(V68,0)</f>
        <v>0</v>
      </c>
      <c r="L753" s="213">
        <f>ROUND(V69,0)</f>
        <v>0</v>
      </c>
      <c r="M753" s="213">
        <f>ROUND(V70,0)</f>
        <v>0</v>
      </c>
      <c r="N753" s="213">
        <f>ROUND(V75,0)</f>
        <v>0</v>
      </c>
      <c r="O753" s="213">
        <f>ROUND(V73,0)</f>
        <v>0</v>
      </c>
      <c r="P753" s="213">
        <f>IF(V76&gt;0,ROUND(V76,0),0)</f>
        <v>0</v>
      </c>
      <c r="Q753" s="213">
        <f>IF(V77&gt;0,ROUND(V77,0),0)</f>
        <v>0</v>
      </c>
      <c r="R753" s="213">
        <f>IF(V78&gt;0,ROUND(V78,0),0)</f>
        <v>0</v>
      </c>
      <c r="S753" s="213">
        <f>IF(V79&gt;0,ROUND(V79,0),0)</f>
        <v>0</v>
      </c>
      <c r="T753" s="215">
        <f>IF(V80&gt;0,ROUND(V80,2),0)</f>
        <v>0</v>
      </c>
      <c r="U753" s="213"/>
      <c r="V753" s="214"/>
      <c r="W753" s="213"/>
      <c r="X753" s="213"/>
      <c r="Y753" s="213">
        <f t="shared" si="21"/>
        <v>0</v>
      </c>
      <c r="Z753" s="214"/>
      <c r="AA753" s="214"/>
      <c r="AB753" s="214"/>
      <c r="AC753" s="214"/>
      <c r="AD753" s="214"/>
      <c r="AE753" s="214"/>
      <c r="AF753" s="214"/>
      <c r="AG753" s="214"/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  <c r="BI753" s="214"/>
      <c r="BJ753" s="214"/>
      <c r="BK753" s="214"/>
      <c r="BL753" s="214"/>
      <c r="BM753" s="214"/>
      <c r="BN753" s="214"/>
      <c r="BO753" s="214"/>
      <c r="BP753" s="214"/>
      <c r="BQ753" s="214"/>
      <c r="BR753" s="214"/>
      <c r="BS753" s="214"/>
      <c r="BT753" s="214"/>
      <c r="BU753" s="214"/>
      <c r="BV753" s="214"/>
      <c r="BW753" s="214"/>
      <c r="BX753" s="214"/>
      <c r="BY753" s="214"/>
      <c r="BZ753" s="214"/>
      <c r="CA753" s="214"/>
      <c r="CB753" s="214"/>
      <c r="CC753" s="214"/>
      <c r="CD753" s="214"/>
      <c r="CE753" s="214"/>
    </row>
    <row r="754" spans="1:83" ht="12.65" customHeight="1" x14ac:dyDescent="0.3">
      <c r="A754" s="160" t="str">
        <f>RIGHT($C$83,3)&amp;"*"&amp;RIGHT($C$82,4)&amp;"*"&amp;W$55&amp;"*"&amp;"A"</f>
        <v>023*2021*7120*A</v>
      </c>
      <c r="B754" s="213">
        <f>ROUND(W59,0)</f>
        <v>137</v>
      </c>
      <c r="C754" s="215">
        <f>ROUND(W60,2)</f>
        <v>0.09</v>
      </c>
      <c r="D754" s="213">
        <f>ROUND(W61,0)</f>
        <v>8092</v>
      </c>
      <c r="E754" s="213">
        <f>ROUND(W62,0)</f>
        <v>1691</v>
      </c>
      <c r="F754" s="213">
        <f>ROUND(W63,0)</f>
        <v>4235</v>
      </c>
      <c r="G754" s="213">
        <f>ROUND(W64,0)</f>
        <v>156</v>
      </c>
      <c r="H754" s="213">
        <f>ROUND(W65,0)</f>
        <v>35</v>
      </c>
      <c r="I754" s="213">
        <f>ROUND(W66,0)</f>
        <v>73659</v>
      </c>
      <c r="J754" s="213">
        <f>ROUND(W67,0)</f>
        <v>574</v>
      </c>
      <c r="K754" s="213">
        <f>ROUND(W68,0)</f>
        <v>0</v>
      </c>
      <c r="L754" s="213">
        <f>ROUND(W69,0)</f>
        <v>0</v>
      </c>
      <c r="M754" s="213">
        <f>ROUND(W70,0)</f>
        <v>0</v>
      </c>
      <c r="N754" s="213">
        <f>ROUND(W75,0)</f>
        <v>562054</v>
      </c>
      <c r="O754" s="213">
        <f>ROUND(W73,0)</f>
        <v>25786</v>
      </c>
      <c r="P754" s="213">
        <f>IF(W76&gt;0,ROUND(W76,0),0)</f>
        <v>55</v>
      </c>
      <c r="Q754" s="213">
        <f>IF(W77&gt;0,ROUND(W77,0),0)</f>
        <v>0</v>
      </c>
      <c r="R754" s="213">
        <f>IF(W78&gt;0,ROUND(W78,0),0)</f>
        <v>17</v>
      </c>
      <c r="S754" s="213">
        <f>IF(W79&gt;0,ROUND(W79,0),0)</f>
        <v>93</v>
      </c>
      <c r="T754" s="215">
        <f>IF(W80&gt;0,ROUND(W80,2),0)</f>
        <v>0</v>
      </c>
      <c r="U754" s="213"/>
      <c r="V754" s="214"/>
      <c r="W754" s="213"/>
      <c r="X754" s="213"/>
      <c r="Y754" s="213">
        <f t="shared" si="21"/>
        <v>71169</v>
      </c>
      <c r="Z754" s="214"/>
      <c r="AA754" s="214"/>
      <c r="AB754" s="214"/>
      <c r="AC754" s="214"/>
      <c r="AD754" s="214"/>
      <c r="AE754" s="214"/>
      <c r="AF754" s="214"/>
      <c r="AG754" s="214"/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  <c r="BQ754" s="214"/>
      <c r="BR754" s="214"/>
      <c r="BS754" s="214"/>
      <c r="BT754" s="214"/>
      <c r="BU754" s="214"/>
      <c r="BV754" s="214"/>
      <c r="BW754" s="214"/>
      <c r="BX754" s="214"/>
      <c r="BY754" s="214"/>
      <c r="BZ754" s="214"/>
      <c r="CA754" s="214"/>
      <c r="CB754" s="214"/>
      <c r="CC754" s="214"/>
      <c r="CD754" s="214"/>
      <c r="CE754" s="214"/>
    </row>
    <row r="755" spans="1:83" ht="12.65" customHeight="1" x14ac:dyDescent="0.3">
      <c r="A755" s="160" t="str">
        <f>RIGHT($C$83,3)&amp;"*"&amp;RIGHT($C$82,4)&amp;"*"&amp;X$55&amp;"*"&amp;"A"</f>
        <v>023*2021*7130*A</v>
      </c>
      <c r="B755" s="213">
        <f>ROUND(X59,0)</f>
        <v>1527</v>
      </c>
      <c r="C755" s="215">
        <f>ROUND(X60,2)</f>
        <v>1.05</v>
      </c>
      <c r="D755" s="213">
        <f>ROUND(X61,0)</f>
        <v>90194</v>
      </c>
      <c r="E755" s="213">
        <f>ROUND(X62,0)</f>
        <v>18852</v>
      </c>
      <c r="F755" s="213">
        <f>ROUND(X63,0)</f>
        <v>47199</v>
      </c>
      <c r="G755" s="213">
        <f>ROUND(X64,0)</f>
        <v>1755</v>
      </c>
      <c r="H755" s="213">
        <f>ROUND(X65,0)</f>
        <v>382</v>
      </c>
      <c r="I755" s="213">
        <f>ROUND(X66,0)</f>
        <v>0</v>
      </c>
      <c r="J755" s="213">
        <f>ROUND(X67,0)</f>
        <v>6413</v>
      </c>
      <c r="K755" s="213">
        <f>ROUND(X68,0)</f>
        <v>0</v>
      </c>
      <c r="L755" s="213">
        <f>ROUND(X69,0)</f>
        <v>79284</v>
      </c>
      <c r="M755" s="213">
        <f>ROUND(X70,0)</f>
        <v>0</v>
      </c>
      <c r="N755" s="213">
        <f>ROUND(X75,0)</f>
        <v>2526566</v>
      </c>
      <c r="O755" s="213">
        <f>ROUND(X73,0)</f>
        <v>93794</v>
      </c>
      <c r="P755" s="213">
        <f>IF(X76&gt;0,ROUND(X76,0),0)</f>
        <v>614</v>
      </c>
      <c r="Q755" s="213">
        <f>IF(X77&gt;0,ROUND(X77,0),0)</f>
        <v>0</v>
      </c>
      <c r="R755" s="213">
        <f>IF(X78&gt;0,ROUND(X78,0),0)</f>
        <v>184</v>
      </c>
      <c r="S755" s="213">
        <f>IF(X79&gt;0,ROUND(X79,0),0)</f>
        <v>1031</v>
      </c>
      <c r="T755" s="215">
        <f>IF(X80&gt;0,ROUND(X80,2),0)</f>
        <v>0</v>
      </c>
      <c r="U755" s="213"/>
      <c r="V755" s="214"/>
      <c r="W755" s="213"/>
      <c r="X755" s="213"/>
      <c r="Y755" s="213">
        <f t="shared" si="21"/>
        <v>319920</v>
      </c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4"/>
      <c r="BN755" s="214"/>
      <c r="BO755" s="214"/>
      <c r="BP755" s="214"/>
      <c r="BQ755" s="214"/>
      <c r="BR755" s="214"/>
      <c r="BS755" s="214"/>
      <c r="BT755" s="214"/>
      <c r="BU755" s="214"/>
      <c r="BV755" s="214"/>
      <c r="BW755" s="214"/>
      <c r="BX755" s="214"/>
      <c r="BY755" s="214"/>
      <c r="BZ755" s="214"/>
      <c r="CA755" s="214"/>
      <c r="CB755" s="214"/>
      <c r="CC755" s="214"/>
      <c r="CD755" s="214"/>
      <c r="CE755" s="214"/>
    </row>
    <row r="756" spans="1:83" ht="12.65" customHeight="1" x14ac:dyDescent="0.3">
      <c r="A756" s="160" t="str">
        <f>RIGHT($C$83,3)&amp;"*"&amp;RIGHT($C$82,4)&amp;"*"&amp;Y$55&amp;"*"&amp;"A"</f>
        <v>023*2021*7140*A</v>
      </c>
      <c r="B756" s="213">
        <f>ROUND(Y59,0)</f>
        <v>4952</v>
      </c>
      <c r="C756" s="215">
        <f>ROUND(Y60,2)</f>
        <v>3.41</v>
      </c>
      <c r="D756" s="213">
        <f>ROUND(Y61,0)</f>
        <v>292495</v>
      </c>
      <c r="E756" s="213">
        <f>ROUND(Y62,0)</f>
        <v>61135</v>
      </c>
      <c r="F756" s="213">
        <f>ROUND(Y63,0)</f>
        <v>153065</v>
      </c>
      <c r="G756" s="213">
        <f>ROUND(Y64,0)</f>
        <v>5689</v>
      </c>
      <c r="H756" s="213">
        <f>ROUND(Y65,0)</f>
        <v>1241</v>
      </c>
      <c r="I756" s="213">
        <f>ROUND(Y66,0)</f>
        <v>22757</v>
      </c>
      <c r="J756" s="213">
        <f>ROUND(Y67,0)</f>
        <v>20795</v>
      </c>
      <c r="K756" s="213">
        <f>ROUND(Y68,0)</f>
        <v>0</v>
      </c>
      <c r="L756" s="213">
        <f>ROUND(Y69,0)</f>
        <v>95066</v>
      </c>
      <c r="M756" s="213">
        <f>ROUND(Y70,0)</f>
        <v>0</v>
      </c>
      <c r="N756" s="213">
        <f>ROUND(Y75,0)</f>
        <v>2543106</v>
      </c>
      <c r="O756" s="213">
        <f>ROUND(Y73,0)</f>
        <v>12936</v>
      </c>
      <c r="P756" s="213">
        <f>IF(Y76&gt;0,ROUND(Y76,0),0)</f>
        <v>1991</v>
      </c>
      <c r="Q756" s="213">
        <f>IF(Y77&gt;0,ROUND(Y77,0),0)</f>
        <v>0</v>
      </c>
      <c r="R756" s="213">
        <f>IF(Y78&gt;0,ROUND(Y78,0),0)</f>
        <v>597</v>
      </c>
      <c r="S756" s="213">
        <f>IF(Y79&gt;0,ROUND(Y79,0),0)</f>
        <v>3344</v>
      </c>
      <c r="T756" s="215">
        <f>IF(Y80&gt;0,ROUND(Y80,2),0)</f>
        <v>0</v>
      </c>
      <c r="U756" s="213"/>
      <c r="V756" s="214"/>
      <c r="W756" s="213"/>
      <c r="X756" s="213"/>
      <c r="Y756" s="213">
        <f t="shared" si="21"/>
        <v>418164</v>
      </c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4"/>
      <c r="BN756" s="214"/>
      <c r="BO756" s="214"/>
      <c r="BP756" s="214"/>
      <c r="BQ756" s="214"/>
      <c r="BR756" s="214"/>
      <c r="BS756" s="214"/>
      <c r="BT756" s="214"/>
      <c r="BU756" s="214"/>
      <c r="BV756" s="214"/>
      <c r="BW756" s="214"/>
      <c r="BX756" s="214"/>
      <c r="BY756" s="214"/>
      <c r="BZ756" s="214"/>
      <c r="CA756" s="214"/>
      <c r="CB756" s="214"/>
      <c r="CC756" s="214"/>
      <c r="CD756" s="214"/>
      <c r="CE756" s="214"/>
    </row>
    <row r="757" spans="1:83" ht="12.65" customHeight="1" x14ac:dyDescent="0.3">
      <c r="A757" s="160" t="str">
        <f>RIGHT($C$83,3)&amp;"*"&amp;RIGHT($C$82,4)&amp;"*"&amp;Z$55&amp;"*"&amp;"A"</f>
        <v>023*2021*7150*A</v>
      </c>
      <c r="B757" s="213">
        <f>ROUND(Z59,0)</f>
        <v>0</v>
      </c>
      <c r="C757" s="215">
        <f>ROUND(Z60,2)</f>
        <v>0</v>
      </c>
      <c r="D757" s="213">
        <f>ROUND(Z61,0)</f>
        <v>0</v>
      </c>
      <c r="E757" s="213">
        <f>ROUND(Z62,0)</f>
        <v>0</v>
      </c>
      <c r="F757" s="213">
        <f>ROUND(Z63,0)</f>
        <v>0</v>
      </c>
      <c r="G757" s="213">
        <f>ROUND(Z64,0)</f>
        <v>0</v>
      </c>
      <c r="H757" s="213">
        <f>ROUND(Z65,0)</f>
        <v>0</v>
      </c>
      <c r="I757" s="213">
        <f>ROUND(Z66,0)</f>
        <v>0</v>
      </c>
      <c r="J757" s="213">
        <f>ROUND(Z67,0)</f>
        <v>0</v>
      </c>
      <c r="K757" s="213">
        <f>ROUND(Z68,0)</f>
        <v>0</v>
      </c>
      <c r="L757" s="213">
        <f>ROUND(Z69,0)</f>
        <v>0</v>
      </c>
      <c r="M757" s="213">
        <f>ROUND(Z70,0)</f>
        <v>0</v>
      </c>
      <c r="N757" s="213">
        <f>ROUND(Z75,0)</f>
        <v>0</v>
      </c>
      <c r="O757" s="213">
        <f>ROUND(Z73,0)</f>
        <v>0</v>
      </c>
      <c r="P757" s="213">
        <f>IF(Z76&gt;0,ROUND(Z76,0),0)</f>
        <v>0</v>
      </c>
      <c r="Q757" s="213">
        <f>IF(Z77&gt;0,ROUND(Z77,0),0)</f>
        <v>0</v>
      </c>
      <c r="R757" s="213">
        <f>IF(Z78&gt;0,ROUND(Z78,0),0)</f>
        <v>0</v>
      </c>
      <c r="S757" s="213">
        <f>IF(Z79&gt;0,ROUND(Z79,0),0)</f>
        <v>0</v>
      </c>
      <c r="T757" s="215">
        <f>IF(Z80&gt;0,ROUND(Z80,2),0)</f>
        <v>0</v>
      </c>
      <c r="U757" s="213"/>
      <c r="V757" s="214"/>
      <c r="W757" s="213"/>
      <c r="X757" s="213"/>
      <c r="Y757" s="213">
        <f t="shared" si="21"/>
        <v>0</v>
      </c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4"/>
      <c r="BN757" s="214"/>
      <c r="BO757" s="214"/>
      <c r="BP757" s="214"/>
      <c r="BQ757" s="214"/>
      <c r="BR757" s="214"/>
      <c r="BS757" s="214"/>
      <c r="BT757" s="214"/>
      <c r="BU757" s="214"/>
      <c r="BV757" s="214"/>
      <c r="BW757" s="214"/>
      <c r="BX757" s="214"/>
      <c r="BY757" s="214"/>
      <c r="BZ757" s="214"/>
      <c r="CA757" s="214"/>
      <c r="CB757" s="214"/>
      <c r="CC757" s="214"/>
      <c r="CD757" s="214"/>
      <c r="CE757" s="214"/>
    </row>
    <row r="758" spans="1:83" ht="12.65" customHeight="1" x14ac:dyDescent="0.3">
      <c r="A758" s="160" t="str">
        <f>RIGHT($C$83,3)&amp;"*"&amp;RIGHT($C$82,4)&amp;"*"&amp;AA$55&amp;"*"&amp;"A"</f>
        <v>023*2021*7160*A</v>
      </c>
      <c r="B758" s="213">
        <f>ROUND(AA59,0)</f>
        <v>0</v>
      </c>
      <c r="C758" s="215">
        <f>ROUND(AA60,2)</f>
        <v>0</v>
      </c>
      <c r="D758" s="213">
        <f>ROUND(AA61,0)</f>
        <v>0</v>
      </c>
      <c r="E758" s="213">
        <f>ROUND(AA62,0)</f>
        <v>0</v>
      </c>
      <c r="F758" s="213">
        <f>ROUND(AA63,0)</f>
        <v>0</v>
      </c>
      <c r="G758" s="213">
        <f>ROUND(AA64,0)</f>
        <v>0</v>
      </c>
      <c r="H758" s="213">
        <f>ROUND(AA65,0)</f>
        <v>0</v>
      </c>
      <c r="I758" s="213">
        <f>ROUND(AA66,0)</f>
        <v>0</v>
      </c>
      <c r="J758" s="213">
        <f>ROUND(AA67,0)</f>
        <v>0</v>
      </c>
      <c r="K758" s="213">
        <f>ROUND(AA68,0)</f>
        <v>0</v>
      </c>
      <c r="L758" s="213">
        <f>ROUND(AA69,0)</f>
        <v>0</v>
      </c>
      <c r="M758" s="213">
        <f>ROUND(AA70,0)</f>
        <v>0</v>
      </c>
      <c r="N758" s="213">
        <f>ROUND(AA75,0)</f>
        <v>0</v>
      </c>
      <c r="O758" s="213">
        <f>ROUND(AA73,0)</f>
        <v>0</v>
      </c>
      <c r="P758" s="213">
        <f>IF(AA76&gt;0,ROUND(AA76,0),0)</f>
        <v>0</v>
      </c>
      <c r="Q758" s="213">
        <f>IF(AA77&gt;0,ROUND(AA77,0),0)</f>
        <v>0</v>
      </c>
      <c r="R758" s="213">
        <f>IF(AA78&gt;0,ROUND(AA78,0),0)</f>
        <v>0</v>
      </c>
      <c r="S758" s="213">
        <f>IF(AA79&gt;0,ROUND(AA79,0),0)</f>
        <v>0</v>
      </c>
      <c r="T758" s="215">
        <f>IF(AA80&gt;0,ROUND(AA80,2),0)</f>
        <v>0</v>
      </c>
      <c r="U758" s="213"/>
      <c r="V758" s="214"/>
      <c r="W758" s="213"/>
      <c r="X758" s="213"/>
      <c r="Y758" s="213">
        <f t="shared" si="21"/>
        <v>0</v>
      </c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4"/>
      <c r="BN758" s="214"/>
      <c r="BO758" s="214"/>
      <c r="BP758" s="214"/>
      <c r="BQ758" s="214"/>
      <c r="BR758" s="214"/>
      <c r="BS758" s="214"/>
      <c r="BT758" s="214"/>
      <c r="BU758" s="214"/>
      <c r="BV758" s="214"/>
      <c r="BW758" s="214"/>
      <c r="BX758" s="214"/>
      <c r="BY758" s="214"/>
      <c r="BZ758" s="214"/>
      <c r="CA758" s="214"/>
      <c r="CB758" s="214"/>
      <c r="CC758" s="214"/>
      <c r="CD758" s="214"/>
      <c r="CE758" s="214"/>
    </row>
    <row r="759" spans="1:83" ht="12.65" customHeight="1" x14ac:dyDescent="0.3">
      <c r="A759" s="160" t="str">
        <f>RIGHT($C$83,3)&amp;"*"&amp;RIGHT($C$82,4)&amp;"*"&amp;AB$55&amp;"*"&amp;"A"</f>
        <v>023*2021*7170*A</v>
      </c>
      <c r="B759" s="213"/>
      <c r="C759" s="215">
        <f>ROUND(AB60,2)</f>
        <v>0.99</v>
      </c>
      <c r="D759" s="213">
        <f>ROUND(AB61,0)</f>
        <v>53094</v>
      </c>
      <c r="E759" s="213">
        <f>ROUND(AB62,0)</f>
        <v>11097</v>
      </c>
      <c r="F759" s="213">
        <f>ROUND(AB63,0)</f>
        <v>0</v>
      </c>
      <c r="G759" s="213">
        <f>ROUND(AB64,0)</f>
        <v>451358</v>
      </c>
      <c r="H759" s="213">
        <f>ROUND(AB65,0)</f>
        <v>0</v>
      </c>
      <c r="I759" s="213">
        <f>ROUND(AB66,0)</f>
        <v>178676</v>
      </c>
      <c r="J759" s="213">
        <f>ROUND(AB67,0)</f>
        <v>10497</v>
      </c>
      <c r="K759" s="213">
        <f>ROUND(AB68,0)</f>
        <v>55973</v>
      </c>
      <c r="L759" s="213">
        <f>ROUND(AB69,0)</f>
        <v>31007</v>
      </c>
      <c r="M759" s="213">
        <f>ROUND(AB70,0)</f>
        <v>0</v>
      </c>
      <c r="N759" s="213">
        <f>ROUND(AB75,0)</f>
        <v>1994694</v>
      </c>
      <c r="O759" s="213">
        <f>ROUND(AB73,0)</f>
        <v>603260</v>
      </c>
      <c r="P759" s="213">
        <f>IF(AB76&gt;0,ROUND(AB76,0),0)</f>
        <v>1005</v>
      </c>
      <c r="Q759" s="213">
        <f>IF(AB77&gt;0,ROUND(AB77,0),0)</f>
        <v>0</v>
      </c>
      <c r="R759" s="213">
        <f>IF(AB78&gt;0,ROUND(AB78,0),0)</f>
        <v>89</v>
      </c>
      <c r="S759" s="213">
        <f>IF(AB79&gt;0,ROUND(AB79,0),0)</f>
        <v>0</v>
      </c>
      <c r="T759" s="215">
        <f>IF(AB80&gt;0,ROUND(AB80,2),0)</f>
        <v>0.99</v>
      </c>
      <c r="U759" s="213"/>
      <c r="V759" s="214"/>
      <c r="W759" s="213"/>
      <c r="X759" s="213"/>
      <c r="Y759" s="213">
        <f t="shared" si="21"/>
        <v>398159</v>
      </c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4"/>
      <c r="BN759" s="214"/>
      <c r="BO759" s="214"/>
      <c r="BP759" s="214"/>
      <c r="BQ759" s="214"/>
      <c r="BR759" s="214"/>
      <c r="BS759" s="214"/>
      <c r="BT759" s="214"/>
      <c r="BU759" s="214"/>
      <c r="BV759" s="214"/>
      <c r="BW759" s="214"/>
      <c r="BX759" s="214"/>
      <c r="BY759" s="214"/>
      <c r="BZ759" s="214"/>
      <c r="CA759" s="214"/>
      <c r="CB759" s="214"/>
      <c r="CC759" s="214"/>
      <c r="CD759" s="214"/>
      <c r="CE759" s="214"/>
    </row>
    <row r="760" spans="1:83" ht="12.65" customHeight="1" x14ac:dyDescent="0.3">
      <c r="A760" s="160" t="str">
        <f>RIGHT($C$83,3)&amp;"*"&amp;RIGHT($C$82,4)&amp;"*"&amp;AC$55&amp;"*"&amp;"A"</f>
        <v>023*2021*7180*A</v>
      </c>
      <c r="B760" s="213">
        <f>ROUND(AC59,0)</f>
        <v>500</v>
      </c>
      <c r="C760" s="215">
        <f>ROUND(AC60,2)</f>
        <v>0</v>
      </c>
      <c r="D760" s="213">
        <f>ROUND(AC61,0)</f>
        <v>0</v>
      </c>
      <c r="E760" s="213">
        <f>ROUND(AC62,0)</f>
        <v>0</v>
      </c>
      <c r="F760" s="213">
        <f>ROUND(AC63,0)</f>
        <v>0</v>
      </c>
      <c r="G760" s="213">
        <f>ROUND(AC64,0)</f>
        <v>41695</v>
      </c>
      <c r="H760" s="213">
        <f>ROUND(AC65,0)</f>
        <v>0</v>
      </c>
      <c r="I760" s="213">
        <f>ROUND(AC66,0)</f>
        <v>0</v>
      </c>
      <c r="J760" s="213">
        <f>ROUND(AC67,0)</f>
        <v>11479</v>
      </c>
      <c r="K760" s="213">
        <f>ROUND(AC68,0)</f>
        <v>3226</v>
      </c>
      <c r="L760" s="213">
        <f>ROUND(AC69,0)</f>
        <v>0</v>
      </c>
      <c r="M760" s="213">
        <f>ROUND(AC70,0)</f>
        <v>0</v>
      </c>
      <c r="N760" s="213">
        <f>ROUND(AC75,0)</f>
        <v>144315</v>
      </c>
      <c r="O760" s="213">
        <f>ROUND(AC73,0)</f>
        <v>2670</v>
      </c>
      <c r="P760" s="213">
        <f>IF(AC76&gt;0,ROUND(AC76,0),0)</f>
        <v>1099</v>
      </c>
      <c r="Q760" s="213">
        <f>IF(AC77&gt;0,ROUND(AC77,0),0)</f>
        <v>0</v>
      </c>
      <c r="R760" s="213">
        <f>IF(AC78&gt;0,ROUND(AC78,0),0)</f>
        <v>99</v>
      </c>
      <c r="S760" s="213">
        <f>IF(AC79&gt;0,ROUND(AC79,0),0)</f>
        <v>0</v>
      </c>
      <c r="T760" s="215">
        <f>IF(AC80&gt;0,ROUND(AC80,2),0)</f>
        <v>0</v>
      </c>
      <c r="U760" s="213"/>
      <c r="V760" s="214"/>
      <c r="W760" s="213"/>
      <c r="X760" s="213"/>
      <c r="Y760" s="213">
        <f t="shared" si="21"/>
        <v>46682</v>
      </c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  <c r="BQ760" s="214"/>
      <c r="BR760" s="214"/>
      <c r="BS760" s="214"/>
      <c r="BT760" s="214"/>
      <c r="BU760" s="214"/>
      <c r="BV760" s="214"/>
      <c r="BW760" s="214"/>
      <c r="BX760" s="214"/>
      <c r="BY760" s="214"/>
      <c r="BZ760" s="214"/>
      <c r="CA760" s="214"/>
      <c r="CB760" s="214"/>
      <c r="CC760" s="214"/>
      <c r="CD760" s="214"/>
      <c r="CE760" s="214"/>
    </row>
    <row r="761" spans="1:83" ht="12.65" customHeight="1" x14ac:dyDescent="0.3">
      <c r="A761" s="160" t="str">
        <f>RIGHT($C$83,3)&amp;"*"&amp;RIGHT($C$82,4)&amp;"*"&amp;AD$55&amp;"*"&amp;"A"</f>
        <v>023*2021*7190*A</v>
      </c>
      <c r="B761" s="213">
        <f>ROUND(AD59,0)</f>
        <v>0</v>
      </c>
      <c r="C761" s="215">
        <f>ROUND(AD60,2)</f>
        <v>0</v>
      </c>
      <c r="D761" s="213">
        <f>ROUND(AD61,0)</f>
        <v>0</v>
      </c>
      <c r="E761" s="213">
        <f>ROUND(AD62,0)</f>
        <v>0</v>
      </c>
      <c r="F761" s="213">
        <f>ROUND(AD63,0)</f>
        <v>0</v>
      </c>
      <c r="G761" s="213">
        <f>ROUND(AD64,0)</f>
        <v>0</v>
      </c>
      <c r="H761" s="213">
        <f>ROUND(AD65,0)</f>
        <v>0</v>
      </c>
      <c r="I761" s="213">
        <f>ROUND(AD66,0)</f>
        <v>0</v>
      </c>
      <c r="J761" s="213">
        <f>ROUND(AD67,0)</f>
        <v>0</v>
      </c>
      <c r="K761" s="213">
        <f>ROUND(AD68,0)</f>
        <v>0</v>
      </c>
      <c r="L761" s="213">
        <f>ROUND(AD69,0)</f>
        <v>0</v>
      </c>
      <c r="M761" s="213">
        <f>ROUND(AD70,0)</f>
        <v>0</v>
      </c>
      <c r="N761" s="213">
        <f>ROUND(AD75,0)</f>
        <v>0</v>
      </c>
      <c r="O761" s="213">
        <f>ROUND(AD73,0)</f>
        <v>0</v>
      </c>
      <c r="P761" s="213">
        <f>IF(AD76&gt;0,ROUND(AD76,0),0)</f>
        <v>0</v>
      </c>
      <c r="Q761" s="213">
        <f>IF(AD77&gt;0,ROUND(AD77,0),0)</f>
        <v>0</v>
      </c>
      <c r="R761" s="213">
        <f>IF(AD78&gt;0,ROUND(AD78,0),0)</f>
        <v>0</v>
      </c>
      <c r="S761" s="213">
        <f>IF(AD79&gt;0,ROUND(AD79,0),0)</f>
        <v>0</v>
      </c>
      <c r="T761" s="215">
        <f>IF(AD80&gt;0,ROUND(AD80,2),0)</f>
        <v>0</v>
      </c>
      <c r="U761" s="213"/>
      <c r="V761" s="214"/>
      <c r="W761" s="213"/>
      <c r="X761" s="213"/>
      <c r="Y761" s="213">
        <f t="shared" si="21"/>
        <v>0</v>
      </c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4"/>
      <c r="BN761" s="214"/>
      <c r="BO761" s="214"/>
      <c r="BP761" s="214"/>
      <c r="BQ761" s="214"/>
      <c r="BR761" s="214"/>
      <c r="BS761" s="214"/>
      <c r="BT761" s="214"/>
      <c r="BU761" s="214"/>
      <c r="BV761" s="214"/>
      <c r="BW761" s="214"/>
      <c r="BX761" s="214"/>
      <c r="BY761" s="214"/>
      <c r="BZ761" s="214"/>
      <c r="CA761" s="214"/>
      <c r="CB761" s="214"/>
      <c r="CC761" s="214"/>
      <c r="CD761" s="214"/>
      <c r="CE761" s="214"/>
    </row>
    <row r="762" spans="1:83" ht="12.65" customHeight="1" x14ac:dyDescent="0.3">
      <c r="A762" s="160" t="str">
        <f>RIGHT($C$83,3)&amp;"*"&amp;RIGHT($C$82,4)&amp;"*"&amp;AE$55&amp;"*"&amp;"A"</f>
        <v>023*2021*7200*A</v>
      </c>
      <c r="B762" s="213">
        <f>ROUND(AE59,0)</f>
        <v>1318</v>
      </c>
      <c r="C762" s="215">
        <f>ROUND(AE60,2)</f>
        <v>1.03</v>
      </c>
      <c r="D762" s="213">
        <f>ROUND(AE61,0)</f>
        <v>96063</v>
      </c>
      <c r="E762" s="213">
        <f>ROUND(AE62,0)</f>
        <v>20078</v>
      </c>
      <c r="F762" s="213">
        <f>ROUND(AE63,0)</f>
        <v>27072</v>
      </c>
      <c r="G762" s="213">
        <f>ROUND(AE64,0)</f>
        <v>3296</v>
      </c>
      <c r="H762" s="213">
        <f>ROUND(AE65,0)</f>
        <v>0</v>
      </c>
      <c r="I762" s="213">
        <f>ROUND(AE66,0)</f>
        <v>2986</v>
      </c>
      <c r="J762" s="213">
        <f>ROUND(AE67,0)</f>
        <v>7666</v>
      </c>
      <c r="K762" s="213">
        <f>ROUND(AE68,0)</f>
        <v>0</v>
      </c>
      <c r="L762" s="213">
        <f>ROUND(AE69,0)</f>
        <v>8491</v>
      </c>
      <c r="M762" s="213">
        <f>ROUND(AE70,0)</f>
        <v>0</v>
      </c>
      <c r="N762" s="213">
        <f>ROUND(AE75,0)</f>
        <v>192466</v>
      </c>
      <c r="O762" s="213">
        <f>ROUND(AE73,0)</f>
        <v>175918</v>
      </c>
      <c r="P762" s="213">
        <f>IF(AE76&gt;0,ROUND(AE76,0),0)</f>
        <v>734</v>
      </c>
      <c r="Q762" s="213">
        <f>IF(AE77&gt;0,ROUND(AE77,0),0)</f>
        <v>0</v>
      </c>
      <c r="R762" s="213">
        <f>IF(AE78&gt;0,ROUND(AE78,0),0)</f>
        <v>141</v>
      </c>
      <c r="S762" s="213">
        <f>IF(AE79&gt;0,ROUND(AE79,0),0)</f>
        <v>0</v>
      </c>
      <c r="T762" s="215">
        <f>IF(AE80&gt;0,ROUND(AE80,2),0)</f>
        <v>0</v>
      </c>
      <c r="U762" s="213"/>
      <c r="V762" s="214"/>
      <c r="W762" s="213"/>
      <c r="X762" s="213"/>
      <c r="Y762" s="213">
        <f t="shared" si="21"/>
        <v>59279</v>
      </c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4"/>
      <c r="BN762" s="214"/>
      <c r="BO762" s="214"/>
      <c r="BP762" s="214"/>
      <c r="BQ762" s="214"/>
      <c r="BR762" s="214"/>
      <c r="BS762" s="214"/>
      <c r="BT762" s="214"/>
      <c r="BU762" s="214"/>
      <c r="BV762" s="214"/>
      <c r="BW762" s="214"/>
      <c r="BX762" s="214"/>
      <c r="BY762" s="214"/>
      <c r="BZ762" s="214"/>
      <c r="CA762" s="214"/>
      <c r="CB762" s="214"/>
      <c r="CC762" s="214"/>
      <c r="CD762" s="214"/>
      <c r="CE762" s="214"/>
    </row>
    <row r="763" spans="1:83" ht="12.65" customHeight="1" x14ac:dyDescent="0.3">
      <c r="A763" s="160" t="str">
        <f>RIGHT($C$83,3)&amp;"*"&amp;RIGHT($C$82,4)&amp;"*"&amp;AF$55&amp;"*"&amp;"A"</f>
        <v>023*2021*7220*A</v>
      </c>
      <c r="B763" s="213">
        <f>ROUND(AF59,0)</f>
        <v>0</v>
      </c>
      <c r="C763" s="215">
        <f>ROUND(AF60,2)</f>
        <v>0</v>
      </c>
      <c r="D763" s="213">
        <f>ROUND(AF61,0)</f>
        <v>0</v>
      </c>
      <c r="E763" s="213">
        <f>ROUND(AF62,0)</f>
        <v>0</v>
      </c>
      <c r="F763" s="213">
        <f>ROUND(AF63,0)</f>
        <v>0</v>
      </c>
      <c r="G763" s="213">
        <f>ROUND(AF64,0)</f>
        <v>0</v>
      </c>
      <c r="H763" s="213">
        <f>ROUND(AF65,0)</f>
        <v>0</v>
      </c>
      <c r="I763" s="213">
        <f>ROUND(AF66,0)</f>
        <v>0</v>
      </c>
      <c r="J763" s="213">
        <f>ROUND(AF67,0)</f>
        <v>0</v>
      </c>
      <c r="K763" s="213">
        <f>ROUND(AF68,0)</f>
        <v>0</v>
      </c>
      <c r="L763" s="213">
        <f>ROUND(AF69,0)</f>
        <v>0</v>
      </c>
      <c r="M763" s="213">
        <f>ROUND(AF70,0)</f>
        <v>0</v>
      </c>
      <c r="N763" s="213">
        <f>ROUND(AF75,0)</f>
        <v>0</v>
      </c>
      <c r="O763" s="213">
        <f>ROUND(AF73,0)</f>
        <v>0</v>
      </c>
      <c r="P763" s="213">
        <f>IF(AF76&gt;0,ROUND(AF76,0),0)</f>
        <v>0</v>
      </c>
      <c r="Q763" s="213">
        <f>IF(AF77&gt;0,ROUND(AF77,0),0)</f>
        <v>0</v>
      </c>
      <c r="R763" s="213">
        <f>IF(AF78&gt;0,ROUND(AF78,0),0)</f>
        <v>0</v>
      </c>
      <c r="S763" s="213">
        <f>IF(AF79&gt;0,ROUND(AF79,0),0)</f>
        <v>0</v>
      </c>
      <c r="T763" s="215">
        <f>IF(AF80&gt;0,ROUND(AF80,2),0)</f>
        <v>0</v>
      </c>
      <c r="U763" s="213"/>
      <c r="V763" s="214"/>
      <c r="W763" s="213"/>
      <c r="X763" s="213"/>
      <c r="Y763" s="213">
        <f t="shared" si="21"/>
        <v>0</v>
      </c>
      <c r="Z763" s="214"/>
      <c r="AA763" s="214"/>
      <c r="AB763" s="214"/>
      <c r="AC763" s="214"/>
      <c r="AD763" s="214"/>
      <c r="AE763" s="214"/>
      <c r="AF763" s="214"/>
      <c r="AG763" s="214"/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  <c r="BQ763" s="214"/>
      <c r="BR763" s="214"/>
      <c r="BS763" s="214"/>
      <c r="BT763" s="214"/>
      <c r="BU763" s="214"/>
      <c r="BV763" s="214"/>
      <c r="BW763" s="214"/>
      <c r="BX763" s="214"/>
      <c r="BY763" s="214"/>
      <c r="BZ763" s="214"/>
      <c r="CA763" s="214"/>
      <c r="CB763" s="214"/>
      <c r="CC763" s="214"/>
      <c r="CD763" s="214"/>
      <c r="CE763" s="214"/>
    </row>
    <row r="764" spans="1:83" ht="12.65" customHeight="1" x14ac:dyDescent="0.3">
      <c r="A764" s="160" t="str">
        <f>RIGHT($C$83,3)&amp;"*"&amp;RIGHT($C$82,4)&amp;"*"&amp;AG$55&amp;"*"&amp;"A"</f>
        <v>023*2021*7230*A</v>
      </c>
      <c r="B764" s="213">
        <f>ROUND(AG59,0)</f>
        <v>8287</v>
      </c>
      <c r="C764" s="215">
        <f>ROUND(AG60,2)</f>
        <v>4.88</v>
      </c>
      <c r="D764" s="213">
        <f>ROUND(AG61,0)</f>
        <v>319782</v>
      </c>
      <c r="E764" s="213">
        <f>ROUND(AG62,0)</f>
        <v>66838</v>
      </c>
      <c r="F764" s="213">
        <f>ROUND(AG63,0)</f>
        <v>1673288</v>
      </c>
      <c r="G764" s="213">
        <f>ROUND(AG64,0)</f>
        <v>58403</v>
      </c>
      <c r="H764" s="213">
        <f>ROUND(AG65,0)</f>
        <v>0</v>
      </c>
      <c r="I764" s="213">
        <f>ROUND(AG66,0)</f>
        <v>0</v>
      </c>
      <c r="J764" s="213">
        <f>ROUND(AG67,0)</f>
        <v>59430</v>
      </c>
      <c r="K764" s="213">
        <f>ROUND(AG68,0)</f>
        <v>0</v>
      </c>
      <c r="L764" s="213">
        <f>ROUND(AG69,0)</f>
        <v>36830</v>
      </c>
      <c r="M764" s="213">
        <f>ROUND(AG70,0)</f>
        <v>0</v>
      </c>
      <c r="N764" s="213">
        <f>ROUND(AG75,0)</f>
        <v>4983480</v>
      </c>
      <c r="O764" s="213">
        <f>ROUND(AG73,0)</f>
        <v>67706</v>
      </c>
      <c r="P764" s="213">
        <f>IF(AG76&gt;0,ROUND(AG76,0),0)</f>
        <v>5690</v>
      </c>
      <c r="Q764" s="213">
        <f>IF(AG77&gt;0,ROUND(AG77,0),0)</f>
        <v>0</v>
      </c>
      <c r="R764" s="213">
        <f>IF(AG78&gt;0,ROUND(AG78,0),0)</f>
        <v>2370</v>
      </c>
      <c r="S764" s="213">
        <f>IF(AG79&gt;0,ROUND(AG79,0),0)</f>
        <v>16096</v>
      </c>
      <c r="T764" s="215">
        <f>IF(AG80&gt;0,ROUND(AG80,2),0)</f>
        <v>4.88</v>
      </c>
      <c r="U764" s="213"/>
      <c r="V764" s="214"/>
      <c r="W764" s="213"/>
      <c r="X764" s="213"/>
      <c r="Y764" s="213">
        <f t="shared" si="21"/>
        <v>1137275</v>
      </c>
      <c r="Z764" s="214"/>
      <c r="AA764" s="214"/>
      <c r="AB764" s="214"/>
      <c r="AC764" s="214"/>
      <c r="AD764" s="214"/>
      <c r="AE764" s="214"/>
      <c r="AF764" s="214"/>
      <c r="AG764" s="214"/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  <c r="BI764" s="214"/>
      <c r="BJ764" s="214"/>
      <c r="BK764" s="214"/>
      <c r="BL764" s="214"/>
      <c r="BM764" s="214"/>
      <c r="BN764" s="214"/>
      <c r="BO764" s="214"/>
      <c r="BP764" s="214"/>
      <c r="BQ764" s="214"/>
      <c r="BR764" s="214"/>
      <c r="BS764" s="214"/>
      <c r="BT764" s="214"/>
      <c r="BU764" s="214"/>
      <c r="BV764" s="214"/>
      <c r="BW764" s="214"/>
      <c r="BX764" s="214"/>
      <c r="BY764" s="214"/>
      <c r="BZ764" s="214"/>
      <c r="CA764" s="214"/>
      <c r="CB764" s="214"/>
      <c r="CC764" s="214"/>
      <c r="CD764" s="214"/>
      <c r="CE764" s="214"/>
    </row>
    <row r="765" spans="1:83" ht="12.65" customHeight="1" x14ac:dyDescent="0.3">
      <c r="A765" s="160" t="str">
        <f>RIGHT($C$83,3)&amp;"*"&amp;RIGHT($C$82,4)&amp;"*"&amp;AH$55&amp;"*"&amp;"A"</f>
        <v>023*2021*7240*A</v>
      </c>
      <c r="B765" s="213">
        <f>ROUND(AH59,0)</f>
        <v>0</v>
      </c>
      <c r="C765" s="215">
        <f>ROUND(AH60,2)</f>
        <v>0</v>
      </c>
      <c r="D765" s="213">
        <f>ROUND(AH61,0)</f>
        <v>0</v>
      </c>
      <c r="E765" s="213">
        <f>ROUND(AH62,0)</f>
        <v>0</v>
      </c>
      <c r="F765" s="213">
        <f>ROUND(AH63,0)</f>
        <v>0</v>
      </c>
      <c r="G765" s="213">
        <f>ROUND(AH64,0)</f>
        <v>0</v>
      </c>
      <c r="H765" s="213">
        <f>ROUND(AH65,0)</f>
        <v>0</v>
      </c>
      <c r="I765" s="213">
        <f>ROUND(AH66,0)</f>
        <v>0</v>
      </c>
      <c r="J765" s="213">
        <f>ROUND(AH67,0)</f>
        <v>0</v>
      </c>
      <c r="K765" s="213">
        <f>ROUND(AH68,0)</f>
        <v>0</v>
      </c>
      <c r="L765" s="213">
        <f>ROUND(AH69,0)</f>
        <v>0</v>
      </c>
      <c r="M765" s="213">
        <f>ROUND(AH70,0)</f>
        <v>0</v>
      </c>
      <c r="N765" s="213">
        <f>ROUND(AH75,0)</f>
        <v>0</v>
      </c>
      <c r="O765" s="213">
        <f>ROUND(AH73,0)</f>
        <v>0</v>
      </c>
      <c r="P765" s="213">
        <f>IF(AH76&gt;0,ROUND(AH76,0),0)</f>
        <v>0</v>
      </c>
      <c r="Q765" s="213">
        <f>IF(AH77&gt;0,ROUND(AH77,0),0)</f>
        <v>0</v>
      </c>
      <c r="R765" s="213">
        <f>IF(AH78&gt;0,ROUND(AH78,0),0)</f>
        <v>0</v>
      </c>
      <c r="S765" s="213">
        <f>IF(AH79&gt;0,ROUND(AH79,0),0)</f>
        <v>0</v>
      </c>
      <c r="T765" s="215">
        <f>IF(AH80&gt;0,ROUND(AH80,2),0)</f>
        <v>0</v>
      </c>
      <c r="U765" s="213"/>
      <c r="V765" s="214"/>
      <c r="W765" s="213"/>
      <c r="X765" s="213"/>
      <c r="Y765" s="213">
        <f t="shared" si="21"/>
        <v>0</v>
      </c>
      <c r="Z765" s="214"/>
      <c r="AA765" s="214"/>
      <c r="AB765" s="214"/>
      <c r="AC765" s="214"/>
      <c r="AD765" s="214"/>
      <c r="AE765" s="214"/>
      <c r="AF765" s="214"/>
      <c r="AG765" s="214"/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  <c r="BI765" s="214"/>
      <c r="BJ765" s="214"/>
      <c r="BK765" s="214"/>
      <c r="BL765" s="214"/>
      <c r="BM765" s="214"/>
      <c r="BN765" s="214"/>
      <c r="BO765" s="214"/>
      <c r="BP765" s="214"/>
      <c r="BQ765" s="214"/>
      <c r="BR765" s="214"/>
      <c r="BS765" s="214"/>
      <c r="BT765" s="214"/>
      <c r="BU765" s="214"/>
      <c r="BV765" s="214"/>
      <c r="BW765" s="214"/>
      <c r="BX765" s="214"/>
      <c r="BY765" s="214"/>
      <c r="BZ765" s="214"/>
      <c r="CA765" s="214"/>
      <c r="CB765" s="214"/>
      <c r="CC765" s="214"/>
      <c r="CD765" s="214"/>
      <c r="CE765" s="214"/>
    </row>
    <row r="766" spans="1:83" ht="12.65" customHeight="1" x14ac:dyDescent="0.3">
      <c r="A766" s="160" t="str">
        <f>RIGHT($C$83,3)&amp;"*"&amp;RIGHT($C$82,4)&amp;"*"&amp;AI$55&amp;"*"&amp;"A"</f>
        <v>023*2021*7250*A</v>
      </c>
      <c r="B766" s="213">
        <f>ROUND(AI59,0)</f>
        <v>0</v>
      </c>
      <c r="C766" s="215">
        <f>ROUND(AI60,2)</f>
        <v>0</v>
      </c>
      <c r="D766" s="213">
        <f>ROUND(AI61,0)</f>
        <v>0</v>
      </c>
      <c r="E766" s="213">
        <f>ROUND(AI62,0)</f>
        <v>0</v>
      </c>
      <c r="F766" s="213">
        <f>ROUND(AI63,0)</f>
        <v>0</v>
      </c>
      <c r="G766" s="213">
        <f>ROUND(AI64,0)</f>
        <v>0</v>
      </c>
      <c r="H766" s="213">
        <f>ROUND(AI65,0)</f>
        <v>0</v>
      </c>
      <c r="I766" s="213">
        <f>ROUND(AI66,0)</f>
        <v>0</v>
      </c>
      <c r="J766" s="213">
        <f>ROUND(AI67,0)</f>
        <v>0</v>
      </c>
      <c r="K766" s="213">
        <f>ROUND(AI68,0)</f>
        <v>0</v>
      </c>
      <c r="L766" s="213">
        <f>ROUND(AI69,0)</f>
        <v>0</v>
      </c>
      <c r="M766" s="213">
        <f>ROUND(AI70,0)</f>
        <v>0</v>
      </c>
      <c r="N766" s="213">
        <f>ROUND(AI75,0)</f>
        <v>0</v>
      </c>
      <c r="O766" s="213">
        <f>ROUND(AI73,0)</f>
        <v>0</v>
      </c>
      <c r="P766" s="213">
        <f>IF(AI76&gt;0,ROUND(AI76,0),0)</f>
        <v>0</v>
      </c>
      <c r="Q766" s="213">
        <f>IF(AI77&gt;0,ROUND(AI77,0),0)</f>
        <v>0</v>
      </c>
      <c r="R766" s="213">
        <f>IF(AI78&gt;0,ROUND(AI78,0),0)</f>
        <v>0</v>
      </c>
      <c r="S766" s="213">
        <f>IF(AI79&gt;0,ROUND(AI79,0),0)</f>
        <v>0</v>
      </c>
      <c r="T766" s="215">
        <f>IF(AI80&gt;0,ROUND(AI80,2),0)</f>
        <v>0</v>
      </c>
      <c r="U766" s="213"/>
      <c r="V766" s="214"/>
      <c r="W766" s="213"/>
      <c r="X766" s="213"/>
      <c r="Y766" s="213">
        <f t="shared" si="21"/>
        <v>0</v>
      </c>
      <c r="Z766" s="214"/>
      <c r="AA766" s="214"/>
      <c r="AB766" s="214"/>
      <c r="AC766" s="214"/>
      <c r="AD766" s="214"/>
      <c r="AE766" s="214"/>
      <c r="AF766" s="214"/>
      <c r="AG766" s="214"/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  <c r="BI766" s="214"/>
      <c r="BJ766" s="214"/>
      <c r="BK766" s="214"/>
      <c r="BL766" s="214"/>
      <c r="BM766" s="214"/>
      <c r="BN766" s="214"/>
      <c r="BO766" s="214"/>
      <c r="BP766" s="214"/>
      <c r="BQ766" s="214"/>
      <c r="BR766" s="214"/>
      <c r="BS766" s="214"/>
      <c r="BT766" s="214"/>
      <c r="BU766" s="214"/>
      <c r="BV766" s="214"/>
      <c r="BW766" s="214"/>
      <c r="BX766" s="214"/>
      <c r="BY766" s="214"/>
      <c r="BZ766" s="214"/>
      <c r="CA766" s="214"/>
      <c r="CB766" s="214"/>
      <c r="CC766" s="214"/>
      <c r="CD766" s="214"/>
      <c r="CE766" s="214"/>
    </row>
    <row r="767" spans="1:83" ht="12.65" customHeight="1" x14ac:dyDescent="0.3">
      <c r="A767" s="160" t="str">
        <f>RIGHT($C$83,3)&amp;"*"&amp;RIGHT($C$82,4)&amp;"*"&amp;AJ$55&amp;"*"&amp;"A"</f>
        <v>023*2021*7260*A</v>
      </c>
      <c r="B767" s="213">
        <f>ROUND(AJ59,0)</f>
        <v>4583</v>
      </c>
      <c r="C767" s="215">
        <f>ROUND(AJ60,2)</f>
        <v>13.54</v>
      </c>
      <c r="D767" s="213">
        <f>ROUND(AJ61,0)</f>
        <v>1453088</v>
      </c>
      <c r="E767" s="213">
        <f>ROUND(AJ62,0)</f>
        <v>303713</v>
      </c>
      <c r="F767" s="213">
        <f>ROUND(AJ63,0)</f>
        <v>166794</v>
      </c>
      <c r="G767" s="213">
        <f>ROUND(AJ64,0)</f>
        <v>72367</v>
      </c>
      <c r="H767" s="213">
        <f>ROUND(AJ65,0)</f>
        <v>544</v>
      </c>
      <c r="I767" s="213">
        <f>ROUND(AJ66,0)</f>
        <v>43252</v>
      </c>
      <c r="J767" s="213">
        <f>ROUND(AJ67,0)</f>
        <v>63775</v>
      </c>
      <c r="K767" s="213">
        <f>ROUND(AJ68,0)</f>
        <v>2173</v>
      </c>
      <c r="L767" s="213">
        <f>ROUND(AJ69,0)</f>
        <v>18949</v>
      </c>
      <c r="M767" s="213">
        <f>ROUND(AJ70,0)</f>
        <v>0</v>
      </c>
      <c r="N767" s="213">
        <f>ROUND(AJ75,0)</f>
        <v>1400978</v>
      </c>
      <c r="O767" s="213">
        <f>ROUND(AJ73,0)</f>
        <v>16242</v>
      </c>
      <c r="P767" s="213">
        <f>IF(AJ76&gt;0,ROUND(AJ76,0),0)</f>
        <v>6106</v>
      </c>
      <c r="Q767" s="213">
        <f>IF(AJ77&gt;0,ROUND(AJ77,0),0)</f>
        <v>0</v>
      </c>
      <c r="R767" s="213">
        <f>IF(AJ78&gt;0,ROUND(AJ78,0),0)</f>
        <v>1337</v>
      </c>
      <c r="S767" s="213">
        <f>IF(AJ79&gt;0,ROUND(AJ79,0),0)</f>
        <v>0</v>
      </c>
      <c r="T767" s="215">
        <f>IF(AJ80&gt;0,ROUND(AJ80,2),0)</f>
        <v>0</v>
      </c>
      <c r="U767" s="213"/>
      <c r="V767" s="214"/>
      <c r="W767" s="213"/>
      <c r="X767" s="213"/>
      <c r="Y767" s="213">
        <f t="shared" si="21"/>
        <v>583757</v>
      </c>
      <c r="Z767" s="214"/>
      <c r="AA767" s="214"/>
      <c r="AB767" s="214"/>
      <c r="AC767" s="214"/>
      <c r="AD767" s="214"/>
      <c r="AE767" s="214"/>
      <c r="AF767" s="214"/>
      <c r="AG767" s="214"/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  <c r="BI767" s="214"/>
      <c r="BJ767" s="214"/>
      <c r="BK767" s="214"/>
      <c r="BL767" s="214"/>
      <c r="BM767" s="214"/>
      <c r="BN767" s="214"/>
      <c r="BO767" s="214"/>
      <c r="BP767" s="214"/>
      <c r="BQ767" s="214"/>
      <c r="BR767" s="214"/>
      <c r="BS767" s="214"/>
      <c r="BT767" s="214"/>
      <c r="BU767" s="214"/>
      <c r="BV767" s="214"/>
      <c r="BW767" s="214"/>
      <c r="BX767" s="214"/>
      <c r="BY767" s="214"/>
      <c r="BZ767" s="214"/>
      <c r="CA767" s="214"/>
      <c r="CB767" s="214"/>
      <c r="CC767" s="214"/>
      <c r="CD767" s="214"/>
      <c r="CE767" s="214"/>
    </row>
    <row r="768" spans="1:83" ht="12.65" customHeight="1" x14ac:dyDescent="0.3">
      <c r="A768" s="160" t="str">
        <f>RIGHT($C$83,3)&amp;"*"&amp;RIGHT($C$82,4)&amp;"*"&amp;AK$55&amp;"*"&amp;"A"</f>
        <v>023*2021*7310*A</v>
      </c>
      <c r="B768" s="213">
        <f>ROUND(AK59,0)</f>
        <v>0</v>
      </c>
      <c r="C768" s="215">
        <f>ROUND(AK60,2)</f>
        <v>0</v>
      </c>
      <c r="D768" s="213">
        <f>ROUND(AK61,0)</f>
        <v>0</v>
      </c>
      <c r="E768" s="213">
        <f>ROUND(AK62,0)</f>
        <v>0</v>
      </c>
      <c r="F768" s="213">
        <f>ROUND(AK63,0)</f>
        <v>0</v>
      </c>
      <c r="G768" s="213">
        <f>ROUND(AK64,0)</f>
        <v>0</v>
      </c>
      <c r="H768" s="213">
        <f>ROUND(AK65,0)</f>
        <v>0</v>
      </c>
      <c r="I768" s="213">
        <f>ROUND(AK66,0)</f>
        <v>0</v>
      </c>
      <c r="J768" s="213">
        <f>ROUND(AK67,0)</f>
        <v>0</v>
      </c>
      <c r="K768" s="213">
        <f>ROUND(AK68,0)</f>
        <v>0</v>
      </c>
      <c r="L768" s="213">
        <f>ROUND(AK69,0)</f>
        <v>0</v>
      </c>
      <c r="M768" s="213">
        <f>ROUND(AK70,0)</f>
        <v>0</v>
      </c>
      <c r="N768" s="213">
        <f>ROUND(AK75,0)</f>
        <v>0</v>
      </c>
      <c r="O768" s="213">
        <f>ROUND(AK73,0)</f>
        <v>0</v>
      </c>
      <c r="P768" s="213">
        <f>IF(AK76&gt;0,ROUND(AK76,0),0)</f>
        <v>0</v>
      </c>
      <c r="Q768" s="213">
        <f>IF(AK77&gt;0,ROUND(AK77,0),0)</f>
        <v>0</v>
      </c>
      <c r="R768" s="213">
        <f>IF(AK78&gt;0,ROUND(AK78,0),0)</f>
        <v>0</v>
      </c>
      <c r="S768" s="213">
        <f>IF(AK79&gt;0,ROUND(AK79,0),0)</f>
        <v>0</v>
      </c>
      <c r="T768" s="215">
        <f>IF(AK80&gt;0,ROUND(AK80,2),0)</f>
        <v>0</v>
      </c>
      <c r="U768" s="213"/>
      <c r="V768" s="214"/>
      <c r="W768" s="213"/>
      <c r="X768" s="213"/>
      <c r="Y768" s="213">
        <f t="shared" si="21"/>
        <v>0</v>
      </c>
      <c r="Z768" s="214"/>
      <c r="AA768" s="214"/>
      <c r="AB768" s="214"/>
      <c r="AC768" s="214"/>
      <c r="AD768" s="214"/>
      <c r="AE768" s="214"/>
      <c r="AF768" s="214"/>
      <c r="AG768" s="214"/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  <c r="BI768" s="214"/>
      <c r="BJ768" s="214"/>
      <c r="BK768" s="214"/>
      <c r="BL768" s="214"/>
      <c r="BM768" s="214"/>
      <c r="BN768" s="214"/>
      <c r="BO768" s="214"/>
      <c r="BP768" s="214"/>
      <c r="BQ768" s="214"/>
      <c r="BR768" s="214"/>
      <c r="BS768" s="214"/>
      <c r="BT768" s="214"/>
      <c r="BU768" s="214"/>
      <c r="BV768" s="214"/>
      <c r="BW768" s="214"/>
      <c r="BX768" s="214"/>
      <c r="BY768" s="214"/>
      <c r="BZ768" s="214"/>
      <c r="CA768" s="214"/>
      <c r="CB768" s="214"/>
      <c r="CC768" s="214"/>
      <c r="CD768" s="214"/>
      <c r="CE768" s="214"/>
    </row>
    <row r="769" spans="1:83" ht="12.65" customHeight="1" x14ac:dyDescent="0.3">
      <c r="A769" s="160" t="str">
        <f>RIGHT($C$83,3)&amp;"*"&amp;RIGHT($C$82,4)&amp;"*"&amp;AL$55&amp;"*"&amp;"A"</f>
        <v>023*2021*7320*A</v>
      </c>
      <c r="B769" s="213">
        <f>ROUND(AL59,0)</f>
        <v>0</v>
      </c>
      <c r="C769" s="215">
        <f>ROUND(AL60,2)</f>
        <v>0</v>
      </c>
      <c r="D769" s="213">
        <f>ROUND(AL61,0)</f>
        <v>0</v>
      </c>
      <c r="E769" s="213">
        <f>ROUND(AL62,0)</f>
        <v>0</v>
      </c>
      <c r="F769" s="213">
        <f>ROUND(AL63,0)</f>
        <v>0</v>
      </c>
      <c r="G769" s="213">
        <f>ROUND(AL64,0)</f>
        <v>0</v>
      </c>
      <c r="H769" s="213">
        <f>ROUND(AL65,0)</f>
        <v>0</v>
      </c>
      <c r="I769" s="213">
        <f>ROUND(AL66,0)</f>
        <v>0</v>
      </c>
      <c r="J769" s="213">
        <f>ROUND(AL67,0)</f>
        <v>0</v>
      </c>
      <c r="K769" s="213">
        <f>ROUND(AL68,0)</f>
        <v>0</v>
      </c>
      <c r="L769" s="213">
        <f>ROUND(AL69,0)</f>
        <v>0</v>
      </c>
      <c r="M769" s="213">
        <f>ROUND(AL70,0)</f>
        <v>0</v>
      </c>
      <c r="N769" s="213">
        <f>ROUND(AL75,0)</f>
        <v>0</v>
      </c>
      <c r="O769" s="213">
        <f>ROUND(AL73,0)</f>
        <v>0</v>
      </c>
      <c r="P769" s="213">
        <f>IF(AL76&gt;0,ROUND(AL76,0),0)</f>
        <v>0</v>
      </c>
      <c r="Q769" s="213">
        <f>IF(AL77&gt;0,ROUND(AL77,0),0)</f>
        <v>0</v>
      </c>
      <c r="R769" s="213">
        <f>IF(AL78&gt;0,ROUND(AL78,0),0)</f>
        <v>0</v>
      </c>
      <c r="S769" s="213">
        <f>IF(AL79&gt;0,ROUND(AL79,0),0)</f>
        <v>0</v>
      </c>
      <c r="T769" s="215">
        <f>IF(AL80&gt;0,ROUND(AL80,2),0)</f>
        <v>0</v>
      </c>
      <c r="U769" s="213"/>
      <c r="V769" s="214"/>
      <c r="W769" s="213"/>
      <c r="X769" s="213"/>
      <c r="Y769" s="213">
        <f t="shared" si="21"/>
        <v>0</v>
      </c>
      <c r="Z769" s="214"/>
      <c r="AA769" s="214"/>
      <c r="AB769" s="214"/>
      <c r="AC769" s="214"/>
      <c r="AD769" s="214"/>
      <c r="AE769" s="214"/>
      <c r="AF769" s="214"/>
      <c r="AG769" s="214"/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  <c r="BI769" s="214"/>
      <c r="BJ769" s="214"/>
      <c r="BK769" s="214"/>
      <c r="BL769" s="214"/>
      <c r="BM769" s="214"/>
      <c r="BN769" s="214"/>
      <c r="BO769" s="214"/>
      <c r="BP769" s="214"/>
      <c r="BQ769" s="214"/>
      <c r="BR769" s="214"/>
      <c r="BS769" s="214"/>
      <c r="BT769" s="214"/>
      <c r="BU769" s="214"/>
      <c r="BV769" s="214"/>
      <c r="BW769" s="214"/>
      <c r="BX769" s="214"/>
      <c r="BY769" s="214"/>
      <c r="BZ769" s="214"/>
      <c r="CA769" s="214"/>
      <c r="CB769" s="214"/>
      <c r="CC769" s="214"/>
      <c r="CD769" s="214"/>
      <c r="CE769" s="214"/>
    </row>
    <row r="770" spans="1:83" ht="12.65" customHeight="1" x14ac:dyDescent="0.3">
      <c r="A770" s="160" t="str">
        <f>RIGHT($C$83,3)&amp;"*"&amp;RIGHT($C$82,4)&amp;"*"&amp;AM$55&amp;"*"&amp;"A"</f>
        <v>023*2021*7330*A</v>
      </c>
      <c r="B770" s="213">
        <f>ROUND(AM59,0)</f>
        <v>0</v>
      </c>
      <c r="C770" s="215">
        <f>ROUND(AM60,2)</f>
        <v>0</v>
      </c>
      <c r="D770" s="213">
        <f>ROUND(AM61,0)</f>
        <v>0</v>
      </c>
      <c r="E770" s="213">
        <f>ROUND(AM62,0)</f>
        <v>0</v>
      </c>
      <c r="F770" s="213">
        <f>ROUND(AM63,0)</f>
        <v>0</v>
      </c>
      <c r="G770" s="213">
        <f>ROUND(AM64,0)</f>
        <v>0</v>
      </c>
      <c r="H770" s="213">
        <f>ROUND(AM65,0)</f>
        <v>0</v>
      </c>
      <c r="I770" s="213">
        <f>ROUND(AM66,0)</f>
        <v>0</v>
      </c>
      <c r="J770" s="213">
        <f>ROUND(AM67,0)</f>
        <v>0</v>
      </c>
      <c r="K770" s="213">
        <f>ROUND(AM68,0)</f>
        <v>0</v>
      </c>
      <c r="L770" s="213">
        <f>ROUND(AM69,0)</f>
        <v>0</v>
      </c>
      <c r="M770" s="213">
        <f>ROUND(AM70,0)</f>
        <v>0</v>
      </c>
      <c r="N770" s="213">
        <f>ROUND(AM75,0)</f>
        <v>0</v>
      </c>
      <c r="O770" s="213">
        <f>ROUND(AM73,0)</f>
        <v>0</v>
      </c>
      <c r="P770" s="213">
        <f>IF(AM76&gt;0,ROUND(AM76,0),0)</f>
        <v>0</v>
      </c>
      <c r="Q770" s="213">
        <f>IF(AM77&gt;0,ROUND(AM77,0),0)</f>
        <v>0</v>
      </c>
      <c r="R770" s="213">
        <f>IF(AM78&gt;0,ROUND(AM78,0),0)</f>
        <v>0</v>
      </c>
      <c r="S770" s="213">
        <f>IF(AM79&gt;0,ROUND(AM79,0),0)</f>
        <v>0</v>
      </c>
      <c r="T770" s="215">
        <f>IF(AM80&gt;0,ROUND(AM80,2),0)</f>
        <v>0</v>
      </c>
      <c r="U770" s="213"/>
      <c r="V770" s="214"/>
      <c r="W770" s="213"/>
      <c r="X770" s="213"/>
      <c r="Y770" s="213">
        <f t="shared" si="21"/>
        <v>0</v>
      </c>
      <c r="Z770" s="214"/>
      <c r="AA770" s="214"/>
      <c r="AB770" s="214"/>
      <c r="AC770" s="214"/>
      <c r="AD770" s="214"/>
      <c r="AE770" s="214"/>
      <c r="AF770" s="214"/>
      <c r="AG770" s="214"/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  <c r="BI770" s="214"/>
      <c r="BJ770" s="214"/>
      <c r="BK770" s="214"/>
      <c r="BL770" s="214"/>
      <c r="BM770" s="214"/>
      <c r="BN770" s="214"/>
      <c r="BO770" s="214"/>
      <c r="BP770" s="214"/>
      <c r="BQ770" s="214"/>
      <c r="BR770" s="214"/>
      <c r="BS770" s="214"/>
      <c r="BT770" s="214"/>
      <c r="BU770" s="214"/>
      <c r="BV770" s="214"/>
      <c r="BW770" s="214"/>
      <c r="BX770" s="214"/>
      <c r="BY770" s="214"/>
      <c r="BZ770" s="214"/>
      <c r="CA770" s="214"/>
      <c r="CB770" s="214"/>
      <c r="CC770" s="214"/>
      <c r="CD770" s="214"/>
      <c r="CE770" s="214"/>
    </row>
    <row r="771" spans="1:83" ht="12.65" customHeight="1" x14ac:dyDescent="0.3">
      <c r="A771" s="160" t="str">
        <f>RIGHT($C$83,3)&amp;"*"&amp;RIGHT($C$82,4)&amp;"*"&amp;AN$55&amp;"*"&amp;"A"</f>
        <v>023*2021*7340*A</v>
      </c>
      <c r="B771" s="213">
        <f>ROUND(AN59,0)</f>
        <v>0</v>
      </c>
      <c r="C771" s="215">
        <f>ROUND(AN60,2)</f>
        <v>0</v>
      </c>
      <c r="D771" s="213">
        <f>ROUND(AN61,0)</f>
        <v>0</v>
      </c>
      <c r="E771" s="213">
        <f>ROUND(AN62,0)</f>
        <v>0</v>
      </c>
      <c r="F771" s="213">
        <f>ROUND(AN63,0)</f>
        <v>0</v>
      </c>
      <c r="G771" s="213">
        <f>ROUND(AN64,0)</f>
        <v>0</v>
      </c>
      <c r="H771" s="213">
        <f>ROUND(AN65,0)</f>
        <v>0</v>
      </c>
      <c r="I771" s="213">
        <f>ROUND(AN66,0)</f>
        <v>0</v>
      </c>
      <c r="J771" s="213">
        <f>ROUND(AN67,0)</f>
        <v>0</v>
      </c>
      <c r="K771" s="213">
        <f>ROUND(AN68,0)</f>
        <v>0</v>
      </c>
      <c r="L771" s="213">
        <f>ROUND(AN69,0)</f>
        <v>0</v>
      </c>
      <c r="M771" s="213">
        <f>ROUND(AN70,0)</f>
        <v>0</v>
      </c>
      <c r="N771" s="213">
        <f>ROUND(AN75,0)</f>
        <v>0</v>
      </c>
      <c r="O771" s="213">
        <f>ROUND(AN73,0)</f>
        <v>0</v>
      </c>
      <c r="P771" s="213">
        <f>IF(AN76&gt;0,ROUND(AN76,0),0)</f>
        <v>0</v>
      </c>
      <c r="Q771" s="213">
        <f>IF(AN77&gt;0,ROUND(AN77,0),0)</f>
        <v>0</v>
      </c>
      <c r="R771" s="213">
        <f>IF(AN78&gt;0,ROUND(AN78,0),0)</f>
        <v>0</v>
      </c>
      <c r="S771" s="213">
        <f>IF(AN79&gt;0,ROUND(AN79,0),0)</f>
        <v>0</v>
      </c>
      <c r="T771" s="215">
        <f>IF(AN80&gt;0,ROUND(AN80,2),0)</f>
        <v>0</v>
      </c>
      <c r="U771" s="213"/>
      <c r="V771" s="214"/>
      <c r="W771" s="213"/>
      <c r="X771" s="213"/>
      <c r="Y771" s="213">
        <f t="shared" si="21"/>
        <v>0</v>
      </c>
      <c r="Z771" s="214"/>
      <c r="AA771" s="214"/>
      <c r="AB771" s="214"/>
      <c r="AC771" s="214"/>
      <c r="AD771" s="214"/>
      <c r="AE771" s="214"/>
      <c r="AF771" s="214"/>
      <c r="AG771" s="214"/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  <c r="BI771" s="214"/>
      <c r="BJ771" s="214"/>
      <c r="BK771" s="214"/>
      <c r="BL771" s="214"/>
      <c r="BM771" s="214"/>
      <c r="BN771" s="214"/>
      <c r="BO771" s="214"/>
      <c r="BP771" s="214"/>
      <c r="BQ771" s="214"/>
      <c r="BR771" s="214"/>
      <c r="BS771" s="214"/>
      <c r="BT771" s="214"/>
      <c r="BU771" s="214"/>
      <c r="BV771" s="214"/>
      <c r="BW771" s="214"/>
      <c r="BX771" s="214"/>
      <c r="BY771" s="214"/>
      <c r="BZ771" s="214"/>
      <c r="CA771" s="214"/>
      <c r="CB771" s="214"/>
      <c r="CC771" s="214"/>
      <c r="CD771" s="214"/>
      <c r="CE771" s="214"/>
    </row>
    <row r="772" spans="1:83" ht="12.65" customHeight="1" x14ac:dyDescent="0.3">
      <c r="A772" s="160" t="str">
        <f>RIGHT($C$83,3)&amp;"*"&amp;RIGHT($C$82,4)&amp;"*"&amp;AO$55&amp;"*"&amp;"A"</f>
        <v>023*2021*7350*A</v>
      </c>
      <c r="B772" s="213">
        <f>ROUND(AO59,0)</f>
        <v>2664</v>
      </c>
      <c r="C772" s="215">
        <f>ROUND(AO60,2)</f>
        <v>1.37</v>
      </c>
      <c r="D772" s="213">
        <f>ROUND(AO61,0)</f>
        <v>112699</v>
      </c>
      <c r="E772" s="213">
        <f>ROUND(AO62,0)</f>
        <v>23555</v>
      </c>
      <c r="F772" s="213">
        <f>ROUND(AO63,0)</f>
        <v>32215</v>
      </c>
      <c r="G772" s="213">
        <f>ROUND(AO64,0)</f>
        <v>3117</v>
      </c>
      <c r="H772" s="213">
        <f>ROUND(AO65,0)</f>
        <v>341</v>
      </c>
      <c r="I772" s="213">
        <f>ROUND(AO66,0)</f>
        <v>2010</v>
      </c>
      <c r="J772" s="213">
        <f>ROUND(AO67,0)</f>
        <v>9202</v>
      </c>
      <c r="K772" s="213">
        <f>ROUND(AO68,0)</f>
        <v>2963</v>
      </c>
      <c r="L772" s="213">
        <f>ROUND(AO69,0)</f>
        <v>6053</v>
      </c>
      <c r="M772" s="213">
        <f>ROUND(AO70,0)</f>
        <v>0</v>
      </c>
      <c r="N772" s="213">
        <f>ROUND(AO75,0)</f>
        <v>392895</v>
      </c>
      <c r="O772" s="213">
        <f>ROUND(AO73,0)</f>
        <v>-8587</v>
      </c>
      <c r="P772" s="213">
        <f>IF(AO76&gt;0,ROUND(AO76,0),0)</f>
        <v>881</v>
      </c>
      <c r="Q772" s="213">
        <f>IF(AO77&gt;0,ROUND(AO77,0),0)</f>
        <v>342</v>
      </c>
      <c r="R772" s="213">
        <f>IF(AO78&gt;0,ROUND(AO78,0),0)</f>
        <v>273</v>
      </c>
      <c r="S772" s="213">
        <f>IF(AO79&gt;0,ROUND(AO79,0),0)</f>
        <v>918</v>
      </c>
      <c r="T772" s="215">
        <f>IF(AO80&gt;0,ROUND(AO80,2),0)</f>
        <v>1.37</v>
      </c>
      <c r="U772" s="213"/>
      <c r="V772" s="214"/>
      <c r="W772" s="213"/>
      <c r="X772" s="213"/>
      <c r="Y772" s="213">
        <f t="shared" si="21"/>
        <v>160097</v>
      </c>
      <c r="Z772" s="214"/>
      <c r="AA772" s="214"/>
      <c r="AB772" s="214"/>
      <c r="AC772" s="214"/>
      <c r="AD772" s="214"/>
      <c r="AE772" s="214"/>
      <c r="AF772" s="214"/>
      <c r="AG772" s="214"/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  <c r="BQ772" s="214"/>
      <c r="BR772" s="214"/>
      <c r="BS772" s="214"/>
      <c r="BT772" s="214"/>
      <c r="BU772" s="214"/>
      <c r="BV772" s="214"/>
      <c r="BW772" s="214"/>
      <c r="BX772" s="214"/>
      <c r="BY772" s="214"/>
      <c r="BZ772" s="214"/>
      <c r="CA772" s="214"/>
      <c r="CB772" s="214"/>
      <c r="CC772" s="214"/>
      <c r="CD772" s="214"/>
      <c r="CE772" s="214"/>
    </row>
    <row r="773" spans="1:83" ht="12.65" customHeight="1" x14ac:dyDescent="0.3">
      <c r="A773" s="160" t="str">
        <f>RIGHT($C$83,3)&amp;"*"&amp;RIGHT($C$82,4)&amp;"*"&amp;AP$55&amp;"*"&amp;"A"</f>
        <v>023*2021*7380*A</v>
      </c>
      <c r="B773" s="213">
        <f>ROUND(AP59,0)</f>
        <v>0</v>
      </c>
      <c r="C773" s="215">
        <f>ROUND(AP60,2)</f>
        <v>0</v>
      </c>
      <c r="D773" s="213">
        <f>ROUND(AP61,0)</f>
        <v>0</v>
      </c>
      <c r="E773" s="213">
        <f>ROUND(AP62,0)</f>
        <v>0</v>
      </c>
      <c r="F773" s="213">
        <f>ROUND(AP63,0)</f>
        <v>0</v>
      </c>
      <c r="G773" s="213">
        <f>ROUND(AP64,0)</f>
        <v>0</v>
      </c>
      <c r="H773" s="213">
        <f>ROUND(AP65,0)</f>
        <v>0</v>
      </c>
      <c r="I773" s="213">
        <f>ROUND(AP66,0)</f>
        <v>0</v>
      </c>
      <c r="J773" s="213">
        <f>ROUND(AP67,0)</f>
        <v>0</v>
      </c>
      <c r="K773" s="213">
        <f>ROUND(AP68,0)</f>
        <v>0</v>
      </c>
      <c r="L773" s="213">
        <f>ROUND(AP69,0)</f>
        <v>0</v>
      </c>
      <c r="M773" s="213">
        <f>ROUND(AP70,0)</f>
        <v>0</v>
      </c>
      <c r="N773" s="213">
        <f>ROUND(AP75,0)</f>
        <v>0</v>
      </c>
      <c r="O773" s="213">
        <f>ROUND(AP73,0)</f>
        <v>0</v>
      </c>
      <c r="P773" s="213">
        <f>IF(AP76&gt;0,ROUND(AP76,0),0)</f>
        <v>0</v>
      </c>
      <c r="Q773" s="213">
        <f>IF(AP77&gt;0,ROUND(AP77,0),0)</f>
        <v>0</v>
      </c>
      <c r="R773" s="213">
        <f>IF(AP78&gt;0,ROUND(AP78,0),0)</f>
        <v>0</v>
      </c>
      <c r="S773" s="213">
        <f>IF(AP79&gt;0,ROUND(AP79,0),0)</f>
        <v>0</v>
      </c>
      <c r="T773" s="215">
        <f>IF(AP80&gt;0,ROUND(AP80,2),0)</f>
        <v>0</v>
      </c>
      <c r="U773" s="213"/>
      <c r="V773" s="214"/>
      <c r="W773" s="213"/>
      <c r="X773" s="213"/>
      <c r="Y773" s="213">
        <f t="shared" si="21"/>
        <v>0</v>
      </c>
      <c r="Z773" s="214"/>
      <c r="AA773" s="214"/>
      <c r="AB773" s="214"/>
      <c r="AC773" s="214"/>
      <c r="AD773" s="214"/>
      <c r="AE773" s="214"/>
      <c r="AF773" s="214"/>
      <c r="AG773" s="214"/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  <c r="BI773" s="214"/>
      <c r="BJ773" s="214"/>
      <c r="BK773" s="214"/>
      <c r="BL773" s="214"/>
      <c r="BM773" s="214"/>
      <c r="BN773" s="214"/>
      <c r="BO773" s="214"/>
      <c r="BP773" s="214"/>
      <c r="BQ773" s="214"/>
      <c r="BR773" s="214"/>
      <c r="BS773" s="214"/>
      <c r="BT773" s="214"/>
      <c r="BU773" s="214"/>
      <c r="BV773" s="214"/>
      <c r="BW773" s="214"/>
      <c r="BX773" s="214"/>
      <c r="BY773" s="214"/>
      <c r="BZ773" s="214"/>
      <c r="CA773" s="214"/>
      <c r="CB773" s="214"/>
      <c r="CC773" s="214"/>
      <c r="CD773" s="214"/>
      <c r="CE773" s="214"/>
    </row>
    <row r="774" spans="1:83" ht="12.65" customHeight="1" x14ac:dyDescent="0.3">
      <c r="A774" s="160" t="str">
        <f>RIGHT($C$83,3)&amp;"*"&amp;RIGHT($C$82,4)&amp;"*"&amp;AQ$55&amp;"*"&amp;"A"</f>
        <v>023*2021*7390*A</v>
      </c>
      <c r="B774" s="213">
        <f>ROUND(AQ59,0)</f>
        <v>0</v>
      </c>
      <c r="C774" s="215">
        <f>ROUND(AQ60,2)</f>
        <v>0</v>
      </c>
      <c r="D774" s="213">
        <f>ROUND(AQ61,0)</f>
        <v>0</v>
      </c>
      <c r="E774" s="213">
        <f>ROUND(AQ62,0)</f>
        <v>0</v>
      </c>
      <c r="F774" s="213">
        <f>ROUND(AQ63,0)</f>
        <v>0</v>
      </c>
      <c r="G774" s="213">
        <f>ROUND(AQ64,0)</f>
        <v>0</v>
      </c>
      <c r="H774" s="213">
        <f>ROUND(AQ65,0)</f>
        <v>0</v>
      </c>
      <c r="I774" s="213">
        <f>ROUND(AQ66,0)</f>
        <v>0</v>
      </c>
      <c r="J774" s="213">
        <f>ROUND(AQ67,0)</f>
        <v>0</v>
      </c>
      <c r="K774" s="213">
        <f>ROUND(AQ68,0)</f>
        <v>0</v>
      </c>
      <c r="L774" s="213">
        <f>ROUND(AQ69,0)</f>
        <v>0</v>
      </c>
      <c r="M774" s="213">
        <f>ROUND(AQ70,0)</f>
        <v>0</v>
      </c>
      <c r="N774" s="213">
        <f>ROUND(AQ75,0)</f>
        <v>0</v>
      </c>
      <c r="O774" s="213">
        <f>ROUND(AQ73,0)</f>
        <v>0</v>
      </c>
      <c r="P774" s="213">
        <f>IF(AQ76&gt;0,ROUND(AQ76,0),0)</f>
        <v>0</v>
      </c>
      <c r="Q774" s="213">
        <f>IF(AQ77&gt;0,ROUND(AQ77,0),0)</f>
        <v>0</v>
      </c>
      <c r="R774" s="213">
        <f>IF(AQ78&gt;0,ROUND(AQ78,0),0)</f>
        <v>0</v>
      </c>
      <c r="S774" s="213">
        <f>IF(AQ79&gt;0,ROUND(AQ79,0),0)</f>
        <v>0</v>
      </c>
      <c r="T774" s="215">
        <f>IF(AQ80&gt;0,ROUND(AQ80,2),0)</f>
        <v>0</v>
      </c>
      <c r="U774" s="213"/>
      <c r="V774" s="214"/>
      <c r="W774" s="213"/>
      <c r="X774" s="213"/>
      <c r="Y774" s="213">
        <f t="shared" si="21"/>
        <v>0</v>
      </c>
      <c r="Z774" s="214"/>
      <c r="AA774" s="214"/>
      <c r="AB774" s="214"/>
      <c r="AC774" s="214"/>
      <c r="AD774" s="214"/>
      <c r="AE774" s="214"/>
      <c r="AF774" s="214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4"/>
      <c r="BL774" s="214"/>
      <c r="BM774" s="214"/>
      <c r="BN774" s="214"/>
      <c r="BO774" s="214"/>
      <c r="BP774" s="214"/>
      <c r="BQ774" s="214"/>
      <c r="BR774" s="214"/>
      <c r="BS774" s="214"/>
      <c r="BT774" s="214"/>
      <c r="BU774" s="214"/>
      <c r="BV774" s="214"/>
      <c r="BW774" s="214"/>
      <c r="BX774" s="214"/>
      <c r="BY774" s="214"/>
      <c r="BZ774" s="214"/>
      <c r="CA774" s="214"/>
      <c r="CB774" s="214"/>
      <c r="CC774" s="214"/>
      <c r="CD774" s="214"/>
      <c r="CE774" s="214"/>
    </row>
    <row r="775" spans="1:83" ht="12.65" customHeight="1" x14ac:dyDescent="0.3">
      <c r="A775" s="160" t="str">
        <f>RIGHT($C$83,3)&amp;"*"&amp;RIGHT($C$82,4)&amp;"*"&amp;AR$55&amp;"*"&amp;"A"</f>
        <v>023*2021*7400*A</v>
      </c>
      <c r="B775" s="213">
        <f>ROUND(AR59,0)</f>
        <v>0</v>
      </c>
      <c r="C775" s="215">
        <f>ROUND(AR60,2)</f>
        <v>0</v>
      </c>
      <c r="D775" s="213">
        <f>ROUND(AR61,0)</f>
        <v>0</v>
      </c>
      <c r="E775" s="213">
        <f>ROUND(AR62,0)</f>
        <v>0</v>
      </c>
      <c r="F775" s="213">
        <f>ROUND(AR63,0)</f>
        <v>0</v>
      </c>
      <c r="G775" s="213">
        <f>ROUND(AR64,0)</f>
        <v>0</v>
      </c>
      <c r="H775" s="213">
        <f>ROUND(AR65,0)</f>
        <v>0</v>
      </c>
      <c r="I775" s="213">
        <f>ROUND(AR66,0)</f>
        <v>0</v>
      </c>
      <c r="J775" s="213">
        <f>ROUND(AR67,0)</f>
        <v>0</v>
      </c>
      <c r="K775" s="213">
        <f>ROUND(AR68,0)</f>
        <v>0</v>
      </c>
      <c r="L775" s="213">
        <f>ROUND(AR69,0)</f>
        <v>0</v>
      </c>
      <c r="M775" s="213">
        <f>ROUND(AR70,0)</f>
        <v>0</v>
      </c>
      <c r="N775" s="213">
        <f>ROUND(AR75,0)</f>
        <v>0</v>
      </c>
      <c r="O775" s="213">
        <f>ROUND(AR73,0)</f>
        <v>0</v>
      </c>
      <c r="P775" s="213">
        <f>IF(AR76&gt;0,ROUND(AR76,0),0)</f>
        <v>0</v>
      </c>
      <c r="Q775" s="213">
        <f>IF(AR77&gt;0,ROUND(AR77,0),0)</f>
        <v>0</v>
      </c>
      <c r="R775" s="213">
        <f>IF(AR78&gt;0,ROUND(AR78,0),0)</f>
        <v>0</v>
      </c>
      <c r="S775" s="213">
        <f>IF(AR79&gt;0,ROUND(AR79,0),0)</f>
        <v>0</v>
      </c>
      <c r="T775" s="215">
        <f>IF(AR80&gt;0,ROUND(AR80,2),0)</f>
        <v>0</v>
      </c>
      <c r="U775" s="213"/>
      <c r="V775" s="214"/>
      <c r="W775" s="213"/>
      <c r="X775" s="213"/>
      <c r="Y775" s="213">
        <f t="shared" si="21"/>
        <v>0</v>
      </c>
      <c r="Z775" s="214"/>
      <c r="AA775" s="214"/>
      <c r="AB775" s="214"/>
      <c r="AC775" s="214"/>
      <c r="AD775" s="214"/>
      <c r="AE775" s="214"/>
      <c r="AF775" s="214"/>
      <c r="AG775" s="214"/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  <c r="BI775" s="214"/>
      <c r="BJ775" s="214"/>
      <c r="BK775" s="214"/>
      <c r="BL775" s="214"/>
      <c r="BM775" s="214"/>
      <c r="BN775" s="214"/>
      <c r="BO775" s="214"/>
      <c r="BP775" s="214"/>
      <c r="BQ775" s="214"/>
      <c r="BR775" s="214"/>
      <c r="BS775" s="214"/>
      <c r="BT775" s="214"/>
      <c r="BU775" s="214"/>
      <c r="BV775" s="214"/>
      <c r="BW775" s="214"/>
      <c r="BX775" s="214"/>
      <c r="BY775" s="214"/>
      <c r="BZ775" s="214"/>
      <c r="CA775" s="214"/>
      <c r="CB775" s="214"/>
      <c r="CC775" s="214"/>
      <c r="CD775" s="214"/>
      <c r="CE775" s="214"/>
    </row>
    <row r="776" spans="1:83" ht="12.65" customHeight="1" x14ac:dyDescent="0.3">
      <c r="A776" s="160" t="str">
        <f>RIGHT($C$83,3)&amp;"*"&amp;RIGHT($C$82,4)&amp;"*"&amp;AS$55&amp;"*"&amp;"A"</f>
        <v>023*2021*7410*A</v>
      </c>
      <c r="B776" s="213">
        <f>ROUND(AS59,0)</f>
        <v>0</v>
      </c>
      <c r="C776" s="215">
        <f>ROUND(AS60,2)</f>
        <v>0</v>
      </c>
      <c r="D776" s="213">
        <f>ROUND(AS61,0)</f>
        <v>0</v>
      </c>
      <c r="E776" s="213">
        <f>ROUND(AS62,0)</f>
        <v>0</v>
      </c>
      <c r="F776" s="213">
        <f>ROUND(AS63,0)</f>
        <v>0</v>
      </c>
      <c r="G776" s="213">
        <f>ROUND(AS64,0)</f>
        <v>0</v>
      </c>
      <c r="H776" s="213">
        <f>ROUND(AS65,0)</f>
        <v>0</v>
      </c>
      <c r="I776" s="213">
        <f>ROUND(AS66,0)</f>
        <v>0</v>
      </c>
      <c r="J776" s="213">
        <f>ROUND(AS67,0)</f>
        <v>0</v>
      </c>
      <c r="K776" s="213">
        <f>ROUND(AS68,0)</f>
        <v>0</v>
      </c>
      <c r="L776" s="213">
        <f>ROUND(AS69,0)</f>
        <v>0</v>
      </c>
      <c r="M776" s="213">
        <f>ROUND(AS70,0)</f>
        <v>0</v>
      </c>
      <c r="N776" s="213">
        <f>ROUND(AS75,0)</f>
        <v>0</v>
      </c>
      <c r="O776" s="213">
        <f>ROUND(AS73,0)</f>
        <v>0</v>
      </c>
      <c r="P776" s="213">
        <f>IF(AS76&gt;0,ROUND(AS76,0),0)</f>
        <v>0</v>
      </c>
      <c r="Q776" s="213">
        <f>IF(AS77&gt;0,ROUND(AS77,0),0)</f>
        <v>0</v>
      </c>
      <c r="R776" s="213">
        <f>IF(AS78&gt;0,ROUND(AS78,0),0)</f>
        <v>0</v>
      </c>
      <c r="S776" s="213">
        <f>IF(AS79&gt;0,ROUND(AS79,0),0)</f>
        <v>0</v>
      </c>
      <c r="T776" s="215">
        <f>IF(AS80&gt;0,ROUND(AS80,2),0)</f>
        <v>0</v>
      </c>
      <c r="U776" s="213"/>
      <c r="V776" s="214"/>
      <c r="W776" s="213"/>
      <c r="X776" s="213"/>
      <c r="Y776" s="213">
        <f t="shared" si="21"/>
        <v>0</v>
      </c>
      <c r="Z776" s="214"/>
      <c r="AA776" s="214"/>
      <c r="AB776" s="214"/>
      <c r="AC776" s="214"/>
      <c r="AD776" s="214"/>
      <c r="AE776" s="214"/>
      <c r="AF776" s="214"/>
      <c r="AG776" s="214"/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4"/>
      <c r="BN776" s="214"/>
      <c r="BO776" s="214"/>
      <c r="BP776" s="214"/>
      <c r="BQ776" s="214"/>
      <c r="BR776" s="214"/>
      <c r="BS776" s="214"/>
      <c r="BT776" s="214"/>
      <c r="BU776" s="214"/>
      <c r="BV776" s="214"/>
      <c r="BW776" s="214"/>
      <c r="BX776" s="214"/>
      <c r="BY776" s="214"/>
      <c r="BZ776" s="214"/>
      <c r="CA776" s="214"/>
      <c r="CB776" s="214"/>
      <c r="CC776" s="214"/>
      <c r="CD776" s="214"/>
      <c r="CE776" s="214"/>
    </row>
    <row r="777" spans="1:83" ht="12.65" customHeight="1" x14ac:dyDescent="0.3">
      <c r="A777" s="160" t="str">
        <f>RIGHT($C$83,3)&amp;"*"&amp;RIGHT($C$82,4)&amp;"*"&amp;AT$55&amp;"*"&amp;"A"</f>
        <v>023*2021*7420*A</v>
      </c>
      <c r="B777" s="213">
        <f>ROUND(AT59,0)</f>
        <v>0</v>
      </c>
      <c r="C777" s="215">
        <f>ROUND(AT60,2)</f>
        <v>0</v>
      </c>
      <c r="D777" s="213">
        <f>ROUND(AT61,0)</f>
        <v>0</v>
      </c>
      <c r="E777" s="213">
        <f>ROUND(AT62,0)</f>
        <v>0</v>
      </c>
      <c r="F777" s="213">
        <f>ROUND(AT63,0)</f>
        <v>0</v>
      </c>
      <c r="G777" s="213">
        <f>ROUND(AT64,0)</f>
        <v>0</v>
      </c>
      <c r="H777" s="213">
        <f>ROUND(AT65,0)</f>
        <v>0</v>
      </c>
      <c r="I777" s="213">
        <f>ROUND(AT66,0)</f>
        <v>0</v>
      </c>
      <c r="J777" s="213">
        <f>ROUND(AT67,0)</f>
        <v>0</v>
      </c>
      <c r="K777" s="213">
        <f>ROUND(AT68,0)</f>
        <v>0</v>
      </c>
      <c r="L777" s="213">
        <f>ROUND(AT69,0)</f>
        <v>0</v>
      </c>
      <c r="M777" s="213">
        <f>ROUND(AT70,0)</f>
        <v>0</v>
      </c>
      <c r="N777" s="213">
        <f>ROUND(AT75,0)</f>
        <v>0</v>
      </c>
      <c r="O777" s="213">
        <f>ROUND(AT73,0)</f>
        <v>0</v>
      </c>
      <c r="P777" s="213">
        <f>IF(AT76&gt;0,ROUND(AT76,0),0)</f>
        <v>0</v>
      </c>
      <c r="Q777" s="213">
        <f>IF(AT77&gt;0,ROUND(AT77,0),0)</f>
        <v>0</v>
      </c>
      <c r="R777" s="213">
        <f>IF(AT78&gt;0,ROUND(AT78,0),0)</f>
        <v>0</v>
      </c>
      <c r="S777" s="213">
        <f>IF(AT79&gt;0,ROUND(AT79,0),0)</f>
        <v>0</v>
      </c>
      <c r="T777" s="215">
        <f>IF(AT80&gt;0,ROUND(AT80,2),0)</f>
        <v>0</v>
      </c>
      <c r="U777" s="213"/>
      <c r="V777" s="214"/>
      <c r="W777" s="213"/>
      <c r="X777" s="213"/>
      <c r="Y777" s="213">
        <f t="shared" si="21"/>
        <v>0</v>
      </c>
      <c r="Z777" s="214"/>
      <c r="AA777" s="214"/>
      <c r="AB777" s="214"/>
      <c r="AC777" s="214"/>
      <c r="AD777" s="214"/>
      <c r="AE777" s="214"/>
      <c r="AF777" s="214"/>
      <c r="AG777" s="214"/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  <c r="BQ777" s="214"/>
      <c r="BR777" s="214"/>
      <c r="BS777" s="214"/>
      <c r="BT777" s="214"/>
      <c r="BU777" s="214"/>
      <c r="BV777" s="214"/>
      <c r="BW777" s="214"/>
      <c r="BX777" s="214"/>
      <c r="BY777" s="214"/>
      <c r="BZ777" s="214"/>
      <c r="CA777" s="214"/>
      <c r="CB777" s="214"/>
      <c r="CC777" s="214"/>
      <c r="CD777" s="214"/>
      <c r="CE777" s="214"/>
    </row>
    <row r="778" spans="1:83" ht="12.65" customHeight="1" x14ac:dyDescent="0.3">
      <c r="A778" s="160" t="str">
        <f>RIGHT($C$83,3)&amp;"*"&amp;RIGHT($C$82,4)&amp;"*"&amp;AU$55&amp;"*"&amp;"A"</f>
        <v>023*2021*7430*A</v>
      </c>
      <c r="B778" s="213">
        <f>ROUND(AU59,0)</f>
        <v>0</v>
      </c>
      <c r="C778" s="215">
        <f>ROUND(AU60,2)</f>
        <v>0</v>
      </c>
      <c r="D778" s="213">
        <f>ROUND(AU61,0)</f>
        <v>0</v>
      </c>
      <c r="E778" s="213">
        <f>ROUND(AU62,0)</f>
        <v>0</v>
      </c>
      <c r="F778" s="213">
        <f>ROUND(AU63,0)</f>
        <v>0</v>
      </c>
      <c r="G778" s="213">
        <f>ROUND(AU64,0)</f>
        <v>0</v>
      </c>
      <c r="H778" s="213">
        <f>ROUND(AU65,0)</f>
        <v>0</v>
      </c>
      <c r="I778" s="213">
        <f>ROUND(AU66,0)</f>
        <v>0</v>
      </c>
      <c r="J778" s="213">
        <f>ROUND(AU67,0)</f>
        <v>0</v>
      </c>
      <c r="K778" s="213">
        <f>ROUND(AU68,0)</f>
        <v>0</v>
      </c>
      <c r="L778" s="213">
        <f>ROUND(AU69,0)</f>
        <v>0</v>
      </c>
      <c r="M778" s="213">
        <f>ROUND(AU70,0)</f>
        <v>0</v>
      </c>
      <c r="N778" s="213">
        <f>ROUND(AU75,0)</f>
        <v>0</v>
      </c>
      <c r="O778" s="213">
        <f>ROUND(AU73,0)</f>
        <v>0</v>
      </c>
      <c r="P778" s="213">
        <f>IF(AU76&gt;0,ROUND(AU76,0),0)</f>
        <v>0</v>
      </c>
      <c r="Q778" s="213">
        <f>IF(AU77&gt;0,ROUND(AU77,0),0)</f>
        <v>0</v>
      </c>
      <c r="R778" s="213">
        <f>IF(AU78&gt;0,ROUND(AU78,0),0)</f>
        <v>0</v>
      </c>
      <c r="S778" s="213">
        <f>IF(AU79&gt;0,ROUND(AU79,0),0)</f>
        <v>0</v>
      </c>
      <c r="T778" s="215">
        <f>IF(AU80&gt;0,ROUND(AU80,2),0)</f>
        <v>0</v>
      </c>
      <c r="U778" s="213"/>
      <c r="V778" s="214"/>
      <c r="W778" s="213"/>
      <c r="X778" s="213"/>
      <c r="Y778" s="213">
        <f t="shared" si="21"/>
        <v>0</v>
      </c>
      <c r="Z778" s="214"/>
      <c r="AA778" s="214"/>
      <c r="AB778" s="214"/>
      <c r="AC778" s="214"/>
      <c r="AD778" s="214"/>
      <c r="AE778" s="214"/>
      <c r="AF778" s="214"/>
      <c r="AG778" s="214"/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  <c r="BI778" s="214"/>
      <c r="BJ778" s="214"/>
      <c r="BK778" s="214"/>
      <c r="BL778" s="214"/>
      <c r="BM778" s="214"/>
      <c r="BN778" s="214"/>
      <c r="BO778" s="214"/>
      <c r="BP778" s="214"/>
      <c r="BQ778" s="214"/>
      <c r="BR778" s="214"/>
      <c r="BS778" s="214"/>
      <c r="BT778" s="214"/>
      <c r="BU778" s="214"/>
      <c r="BV778" s="214"/>
      <c r="BW778" s="214"/>
      <c r="BX778" s="214"/>
      <c r="BY778" s="214"/>
      <c r="BZ778" s="214"/>
      <c r="CA778" s="214"/>
      <c r="CB778" s="214"/>
      <c r="CC778" s="214"/>
      <c r="CD778" s="214"/>
      <c r="CE778" s="214"/>
    </row>
    <row r="779" spans="1:83" ht="12.65" customHeight="1" x14ac:dyDescent="0.3">
      <c r="A779" s="160" t="str">
        <f>RIGHT($C$83,3)&amp;"*"&amp;RIGHT($C$82,4)&amp;"*"&amp;AV$55&amp;"*"&amp;"A"</f>
        <v>023*2021*7490*A</v>
      </c>
      <c r="B779" s="213"/>
      <c r="C779" s="215">
        <f>ROUND(AV60,2)</f>
        <v>0</v>
      </c>
      <c r="D779" s="213">
        <f>ROUND(AV61,0)</f>
        <v>0</v>
      </c>
      <c r="E779" s="213">
        <f>ROUND(AV62,0)</f>
        <v>0</v>
      </c>
      <c r="F779" s="213">
        <f>ROUND(AV63,0)</f>
        <v>0</v>
      </c>
      <c r="G779" s="213">
        <f>ROUND(AV64,0)</f>
        <v>0</v>
      </c>
      <c r="H779" s="213">
        <f>ROUND(AV65,0)</f>
        <v>0</v>
      </c>
      <c r="I779" s="213">
        <f>ROUND(AV66,0)</f>
        <v>0</v>
      </c>
      <c r="J779" s="213">
        <f>ROUND(AV67,0)</f>
        <v>0</v>
      </c>
      <c r="K779" s="213">
        <f>ROUND(AV68,0)</f>
        <v>0</v>
      </c>
      <c r="L779" s="213">
        <f>ROUND(AV69,0)</f>
        <v>0</v>
      </c>
      <c r="M779" s="213">
        <f>ROUND(AV70,0)</f>
        <v>0</v>
      </c>
      <c r="N779" s="213">
        <f>ROUND(AV75,0)</f>
        <v>0</v>
      </c>
      <c r="O779" s="213">
        <f>ROUND(AV73,0)</f>
        <v>0</v>
      </c>
      <c r="P779" s="213">
        <f>IF(AV76&gt;0,ROUND(AV76,0),0)</f>
        <v>0</v>
      </c>
      <c r="Q779" s="213">
        <f>IF(AV77&gt;0,ROUND(AV77,0),0)</f>
        <v>0</v>
      </c>
      <c r="R779" s="213">
        <f>IF(AV78&gt;0,ROUND(AV78,0),0)</f>
        <v>0</v>
      </c>
      <c r="S779" s="213">
        <f>IF(AV79&gt;0,ROUND(AV79,0),0)</f>
        <v>0</v>
      </c>
      <c r="T779" s="215">
        <f>IF(AV80&gt;0,ROUND(AV80,2),0)</f>
        <v>0</v>
      </c>
      <c r="U779" s="213"/>
      <c r="V779" s="214"/>
      <c r="W779" s="213"/>
      <c r="X779" s="213"/>
      <c r="Y779" s="213">
        <f t="shared" si="21"/>
        <v>0</v>
      </c>
      <c r="Z779" s="214"/>
      <c r="AA779" s="214"/>
      <c r="AB779" s="214"/>
      <c r="AC779" s="214"/>
      <c r="AD779" s="214"/>
      <c r="AE779" s="214"/>
      <c r="AF779" s="214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214"/>
      <c r="BN779" s="214"/>
      <c r="BO779" s="214"/>
      <c r="BP779" s="214"/>
      <c r="BQ779" s="214"/>
      <c r="BR779" s="214"/>
      <c r="BS779" s="214"/>
      <c r="BT779" s="214"/>
      <c r="BU779" s="214"/>
      <c r="BV779" s="214"/>
      <c r="BW779" s="214"/>
      <c r="BX779" s="214"/>
      <c r="BY779" s="214"/>
      <c r="BZ779" s="214"/>
      <c r="CA779" s="214"/>
      <c r="CB779" s="214"/>
      <c r="CC779" s="214"/>
      <c r="CD779" s="214"/>
      <c r="CE779" s="214"/>
    </row>
    <row r="780" spans="1:83" ht="12.65" customHeight="1" x14ac:dyDescent="0.3">
      <c r="A780" s="160" t="str">
        <f>RIGHT($C$83,3)&amp;"*"&amp;RIGHT($C$82,4)&amp;"*"&amp;AW$55&amp;"*"&amp;"A"</f>
        <v>023*2021*8200*A</v>
      </c>
      <c r="B780" s="213"/>
      <c r="C780" s="215">
        <f>ROUND(AW60,2)</f>
        <v>0</v>
      </c>
      <c r="D780" s="213">
        <f>ROUND(AW61,0)</f>
        <v>0</v>
      </c>
      <c r="E780" s="213">
        <f>ROUND(AW62,0)</f>
        <v>0</v>
      </c>
      <c r="F780" s="213">
        <f>ROUND(AW63,0)</f>
        <v>0</v>
      </c>
      <c r="G780" s="213">
        <f>ROUND(AW64,0)</f>
        <v>0</v>
      </c>
      <c r="H780" s="213">
        <f>ROUND(AW65,0)</f>
        <v>0</v>
      </c>
      <c r="I780" s="213">
        <f>ROUND(AW66,0)</f>
        <v>0</v>
      </c>
      <c r="J780" s="213">
        <f>ROUND(AW67,0)</f>
        <v>0</v>
      </c>
      <c r="K780" s="213">
        <f>ROUND(AW68,0)</f>
        <v>0</v>
      </c>
      <c r="L780" s="213">
        <f>ROUND(AW69,0)</f>
        <v>0</v>
      </c>
      <c r="M780" s="213">
        <f>ROUND(AW70,0)</f>
        <v>0</v>
      </c>
      <c r="N780" s="213"/>
      <c r="O780" s="213"/>
      <c r="P780" s="213">
        <f>IF(AW76&gt;0,ROUND(AW76,0),0)</f>
        <v>0</v>
      </c>
      <c r="Q780" s="213">
        <f>IF(AW77&gt;0,ROUND(AW77,0),0)</f>
        <v>0</v>
      </c>
      <c r="R780" s="213">
        <f>IF(AW78&gt;0,ROUND(AW78,0),0)</f>
        <v>0</v>
      </c>
      <c r="S780" s="213">
        <f>IF(AW79&gt;0,ROUND(AW79,0),0)</f>
        <v>0</v>
      </c>
      <c r="T780" s="215">
        <f>IF(AW80&gt;0,ROUND(AW80,2),0)</f>
        <v>0</v>
      </c>
      <c r="U780" s="213"/>
      <c r="V780" s="214"/>
      <c r="W780" s="213"/>
      <c r="X780" s="213"/>
      <c r="Y780" s="213"/>
      <c r="Z780" s="214"/>
      <c r="AA780" s="214"/>
      <c r="AB780" s="214"/>
      <c r="AC780" s="214"/>
      <c r="AD780" s="214"/>
      <c r="AE780" s="214"/>
      <c r="AF780" s="214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214"/>
      <c r="BN780" s="214"/>
      <c r="BO780" s="214"/>
      <c r="BP780" s="214"/>
      <c r="BQ780" s="214"/>
      <c r="BR780" s="214"/>
      <c r="BS780" s="214"/>
      <c r="BT780" s="214"/>
      <c r="BU780" s="214"/>
      <c r="BV780" s="214"/>
      <c r="BW780" s="214"/>
      <c r="BX780" s="214"/>
      <c r="BY780" s="214"/>
      <c r="BZ780" s="214"/>
      <c r="CA780" s="214"/>
      <c r="CB780" s="214"/>
      <c r="CC780" s="214"/>
      <c r="CD780" s="214"/>
      <c r="CE780" s="214"/>
    </row>
    <row r="781" spans="1:83" ht="12.65" customHeight="1" x14ac:dyDescent="0.3">
      <c r="A781" s="160" t="str">
        <f>RIGHT($C$83,3)&amp;"*"&amp;RIGHT($C$82,4)&amp;"*"&amp;AX$55&amp;"*"&amp;"A"</f>
        <v>023*2021*8310*A</v>
      </c>
      <c r="B781" s="213"/>
      <c r="C781" s="215">
        <f>ROUND(AX60,2)</f>
        <v>0</v>
      </c>
      <c r="D781" s="213">
        <f>ROUND(AX61,0)</f>
        <v>0</v>
      </c>
      <c r="E781" s="213">
        <f>ROUND(AX62,0)</f>
        <v>0</v>
      </c>
      <c r="F781" s="213">
        <f>ROUND(AX63,0)</f>
        <v>0</v>
      </c>
      <c r="G781" s="213">
        <f>ROUND(AX64,0)</f>
        <v>0</v>
      </c>
      <c r="H781" s="213">
        <f>ROUND(AX65,0)</f>
        <v>0</v>
      </c>
      <c r="I781" s="213">
        <f>ROUND(AX66,0)</f>
        <v>0</v>
      </c>
      <c r="J781" s="213">
        <f>ROUND(AX67,0)</f>
        <v>0</v>
      </c>
      <c r="K781" s="213">
        <f>ROUND(AX68,0)</f>
        <v>0</v>
      </c>
      <c r="L781" s="213">
        <f>ROUND(AX69,0)</f>
        <v>0</v>
      </c>
      <c r="M781" s="213">
        <f>ROUND(AX70,0)</f>
        <v>0</v>
      </c>
      <c r="N781" s="213"/>
      <c r="O781" s="213"/>
      <c r="P781" s="213">
        <f>IF(AX76&gt;0,ROUND(AX76,0),0)</f>
        <v>0</v>
      </c>
      <c r="Q781" s="213">
        <f>IF(AX77&gt;0,ROUND(AX77,0),0)</f>
        <v>0</v>
      </c>
      <c r="R781" s="213">
        <f>IF(AX78&gt;0,ROUND(AX78,0),0)</f>
        <v>0</v>
      </c>
      <c r="S781" s="213">
        <f>IF(AX79&gt;0,ROUND(AX79,0),0)</f>
        <v>0</v>
      </c>
      <c r="T781" s="215">
        <f>IF(AX80&gt;0,ROUND(AX80,2),0)</f>
        <v>0</v>
      </c>
      <c r="U781" s="213"/>
      <c r="V781" s="214"/>
      <c r="W781" s="213"/>
      <c r="X781" s="213"/>
      <c r="Y781" s="213"/>
      <c r="Z781" s="214"/>
      <c r="AA781" s="214"/>
      <c r="AB781" s="214"/>
      <c r="AC781" s="214"/>
      <c r="AD781" s="214"/>
      <c r="AE781" s="214"/>
      <c r="AF781" s="214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214"/>
      <c r="BN781" s="214"/>
      <c r="BO781" s="214"/>
      <c r="BP781" s="214"/>
      <c r="BQ781" s="214"/>
      <c r="BR781" s="214"/>
      <c r="BS781" s="214"/>
      <c r="BT781" s="214"/>
      <c r="BU781" s="214"/>
      <c r="BV781" s="214"/>
      <c r="BW781" s="214"/>
      <c r="BX781" s="214"/>
      <c r="BY781" s="214"/>
      <c r="BZ781" s="214"/>
      <c r="CA781" s="214"/>
      <c r="CB781" s="214"/>
      <c r="CC781" s="214"/>
      <c r="CD781" s="214"/>
      <c r="CE781" s="214"/>
    </row>
    <row r="782" spans="1:83" ht="12.65" customHeight="1" x14ac:dyDescent="0.3">
      <c r="A782" s="160" t="str">
        <f>RIGHT($C$83,3)&amp;"*"&amp;RIGHT($C$82,4)&amp;"*"&amp;AY$55&amp;"*"&amp;"A"</f>
        <v>023*2021*8320*A</v>
      </c>
      <c r="B782" s="213">
        <f>ROUND(AY59,0)</f>
        <v>4185</v>
      </c>
      <c r="C782" s="215">
        <f>ROUND(AY60,2)</f>
        <v>3.69</v>
      </c>
      <c r="D782" s="213">
        <f>ROUND(AY61,0)</f>
        <v>159999</v>
      </c>
      <c r="E782" s="213">
        <f>ROUND(AY62,0)</f>
        <v>33442</v>
      </c>
      <c r="F782" s="213">
        <f>ROUND(AY63,0)</f>
        <v>0</v>
      </c>
      <c r="G782" s="213">
        <f>ROUND(AY64,0)</f>
        <v>43748</v>
      </c>
      <c r="H782" s="213">
        <f>ROUND(AY65,0)</f>
        <v>0</v>
      </c>
      <c r="I782" s="213">
        <f>ROUND(AY66,0)</f>
        <v>1260</v>
      </c>
      <c r="J782" s="213">
        <f>ROUND(AY67,0)</f>
        <v>27699</v>
      </c>
      <c r="K782" s="213">
        <f>ROUND(AY68,0)</f>
        <v>0</v>
      </c>
      <c r="L782" s="213">
        <f>ROUND(AY69,0)</f>
        <v>5775</v>
      </c>
      <c r="M782" s="213">
        <f>ROUND(AY70,0)</f>
        <v>0</v>
      </c>
      <c r="N782" s="213"/>
      <c r="O782" s="213"/>
      <c r="P782" s="213">
        <f>IF(AY76&gt;0,ROUND(AY76,0),0)</f>
        <v>2652</v>
      </c>
      <c r="Q782" s="213">
        <f>IF(AY77&gt;0,ROUND(AY77,0),0)</f>
        <v>0</v>
      </c>
      <c r="R782" s="213">
        <f>IF(AY78&gt;0,ROUND(AY78,0),0)</f>
        <v>0</v>
      </c>
      <c r="S782" s="213">
        <f>IF(AY79&gt;0,ROUND(AY79,0),0)</f>
        <v>0</v>
      </c>
      <c r="T782" s="215">
        <f>IF(AY80&gt;0,ROUND(AY80,2),0)</f>
        <v>0</v>
      </c>
      <c r="U782" s="213"/>
      <c r="V782" s="214"/>
      <c r="W782" s="213"/>
      <c r="X782" s="213"/>
      <c r="Y782" s="213"/>
      <c r="Z782" s="214"/>
      <c r="AA782" s="214"/>
      <c r="AB782" s="214"/>
      <c r="AC782" s="214"/>
      <c r="AD782" s="214"/>
      <c r="AE782" s="214"/>
      <c r="AF782" s="214"/>
      <c r="AG782" s="214"/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  <c r="BI782" s="214"/>
      <c r="BJ782" s="214"/>
      <c r="BK782" s="214"/>
      <c r="BL782" s="214"/>
      <c r="BM782" s="214"/>
      <c r="BN782" s="214"/>
      <c r="BO782" s="214"/>
      <c r="BP782" s="214"/>
      <c r="BQ782" s="214"/>
      <c r="BR782" s="214"/>
      <c r="BS782" s="214"/>
      <c r="BT782" s="214"/>
      <c r="BU782" s="214"/>
      <c r="BV782" s="214"/>
      <c r="BW782" s="214"/>
      <c r="BX782" s="214"/>
      <c r="BY782" s="214"/>
      <c r="BZ782" s="214"/>
      <c r="CA782" s="214"/>
      <c r="CB782" s="214"/>
      <c r="CC782" s="214"/>
      <c r="CD782" s="214"/>
      <c r="CE782" s="214"/>
    </row>
    <row r="783" spans="1:83" ht="12.65" customHeight="1" x14ac:dyDescent="0.3">
      <c r="A783" s="160" t="str">
        <f>RIGHT($C$83,3)&amp;"*"&amp;RIGHT($C$82,4)&amp;"*"&amp;AZ$55&amp;"*"&amp;"A"</f>
        <v>023*2021*8330*A</v>
      </c>
      <c r="B783" s="213">
        <f>ROUND(AZ59,0)</f>
        <v>0</v>
      </c>
      <c r="C783" s="215">
        <f>ROUND(AZ60,2)</f>
        <v>0</v>
      </c>
      <c r="D783" s="213">
        <f>ROUND(AZ61,0)</f>
        <v>0</v>
      </c>
      <c r="E783" s="213">
        <f>ROUND(AZ62,0)</f>
        <v>0</v>
      </c>
      <c r="F783" s="213">
        <f>ROUND(AZ63,0)</f>
        <v>0</v>
      </c>
      <c r="G783" s="213">
        <f>ROUND(AZ64,0)</f>
        <v>0</v>
      </c>
      <c r="H783" s="213">
        <f>ROUND(AZ65,0)</f>
        <v>0</v>
      </c>
      <c r="I783" s="213">
        <f>ROUND(AZ66,0)</f>
        <v>0</v>
      </c>
      <c r="J783" s="213">
        <f>ROUND(AZ67,0)</f>
        <v>0</v>
      </c>
      <c r="K783" s="213">
        <f>ROUND(AZ68,0)</f>
        <v>0</v>
      </c>
      <c r="L783" s="213">
        <f>ROUND(AZ69,0)</f>
        <v>0</v>
      </c>
      <c r="M783" s="213">
        <f>ROUND(AZ70,0)</f>
        <v>0</v>
      </c>
      <c r="N783" s="213"/>
      <c r="O783" s="213"/>
      <c r="P783" s="213">
        <f>IF(AZ76&gt;0,ROUND(AZ76,0),0)</f>
        <v>0</v>
      </c>
      <c r="Q783" s="213">
        <f>IF(AZ77&gt;0,ROUND(AZ77,0),0)</f>
        <v>620</v>
      </c>
      <c r="R783" s="213">
        <f>IF(AZ78&gt;0,ROUND(AZ78,0),0)</f>
        <v>0</v>
      </c>
      <c r="S783" s="213">
        <f>IF(AZ79&gt;0,ROUND(AZ79,0),0)</f>
        <v>0</v>
      </c>
      <c r="T783" s="215">
        <f>IF(AZ80&gt;0,ROUND(AZ80,2),0)</f>
        <v>0</v>
      </c>
      <c r="U783" s="213"/>
      <c r="V783" s="214"/>
      <c r="W783" s="213"/>
      <c r="X783" s="213"/>
      <c r="Y783" s="213"/>
      <c r="Z783" s="214"/>
      <c r="AA783" s="214"/>
      <c r="AB783" s="214"/>
      <c r="AC783" s="214"/>
      <c r="AD783" s="214"/>
      <c r="AE783" s="214"/>
      <c r="AF783" s="214"/>
      <c r="AG783" s="214"/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  <c r="BQ783" s="214"/>
      <c r="BR783" s="214"/>
      <c r="BS783" s="214"/>
      <c r="BT783" s="214"/>
      <c r="BU783" s="214"/>
      <c r="BV783" s="214"/>
      <c r="BW783" s="214"/>
      <c r="BX783" s="214"/>
      <c r="BY783" s="214"/>
      <c r="BZ783" s="214"/>
      <c r="CA783" s="214"/>
      <c r="CB783" s="214"/>
      <c r="CC783" s="214"/>
      <c r="CD783" s="214"/>
      <c r="CE783" s="214"/>
    </row>
    <row r="784" spans="1:83" ht="12.65" customHeight="1" x14ac:dyDescent="0.3">
      <c r="A784" s="160" t="str">
        <f>RIGHT($C$83,3)&amp;"*"&amp;RIGHT($C$82,4)&amp;"*"&amp;BA$55&amp;"*"&amp;"A"</f>
        <v>023*2021*8350*A</v>
      </c>
      <c r="B784" s="213">
        <f>ROUND(BA59,0)</f>
        <v>0</v>
      </c>
      <c r="C784" s="215">
        <f>ROUND(BA60,2)</f>
        <v>0.71</v>
      </c>
      <c r="D784" s="213">
        <f>ROUND(BA61,0)</f>
        <v>29462</v>
      </c>
      <c r="E784" s="213">
        <f>ROUND(BA62,0)</f>
        <v>6158</v>
      </c>
      <c r="F784" s="213">
        <f>ROUND(BA63,0)</f>
        <v>0</v>
      </c>
      <c r="G784" s="213">
        <f>ROUND(BA64,0)</f>
        <v>3145</v>
      </c>
      <c r="H784" s="213">
        <f>ROUND(BA65,0)</f>
        <v>10194</v>
      </c>
      <c r="I784" s="213">
        <f>ROUND(BA66,0)</f>
        <v>0</v>
      </c>
      <c r="J784" s="213">
        <f>ROUND(BA67,0)</f>
        <v>16346</v>
      </c>
      <c r="K784" s="213">
        <f>ROUND(BA68,0)</f>
        <v>0</v>
      </c>
      <c r="L784" s="213">
        <f>ROUND(BA69,0)</f>
        <v>319</v>
      </c>
      <c r="M784" s="213">
        <f>ROUND(BA70,0)</f>
        <v>0</v>
      </c>
      <c r="N784" s="213"/>
      <c r="O784" s="213"/>
      <c r="P784" s="213">
        <f>IF(BA76&gt;0,ROUND(BA76,0),0)</f>
        <v>1565</v>
      </c>
      <c r="Q784" s="213">
        <f>IF(BA77&gt;0,ROUND(BA77,0),0)</f>
        <v>0</v>
      </c>
      <c r="R784" s="213">
        <f>IF(BA78&gt;0,ROUND(BA78,0),0)</f>
        <v>0</v>
      </c>
      <c r="S784" s="213">
        <f>IF(BA79&gt;0,ROUND(BA79,0),0)</f>
        <v>0</v>
      </c>
      <c r="T784" s="215">
        <f>IF(BA80&gt;0,ROUND(BA80,2),0)</f>
        <v>0</v>
      </c>
      <c r="U784" s="213"/>
      <c r="V784" s="214"/>
      <c r="W784" s="213"/>
      <c r="X784" s="213"/>
      <c r="Y784" s="213"/>
      <c r="Z784" s="214"/>
      <c r="AA784" s="214"/>
      <c r="AB784" s="214"/>
      <c r="AC784" s="214"/>
      <c r="AD784" s="214"/>
      <c r="AE784" s="214"/>
      <c r="AF784" s="214"/>
      <c r="AG784" s="214"/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  <c r="BQ784" s="214"/>
      <c r="BR784" s="214"/>
      <c r="BS784" s="214"/>
      <c r="BT784" s="214"/>
      <c r="BU784" s="214"/>
      <c r="BV784" s="214"/>
      <c r="BW784" s="214"/>
      <c r="BX784" s="214"/>
      <c r="BY784" s="214"/>
      <c r="BZ784" s="214"/>
      <c r="CA784" s="214"/>
      <c r="CB784" s="214"/>
      <c r="CC784" s="214"/>
      <c r="CD784" s="214"/>
      <c r="CE784" s="214"/>
    </row>
    <row r="785" spans="1:83" ht="12.65" customHeight="1" x14ac:dyDescent="0.3">
      <c r="A785" s="160" t="str">
        <f>RIGHT($C$83,3)&amp;"*"&amp;RIGHT($C$82,4)&amp;"*"&amp;BB$55&amp;"*"&amp;"A"</f>
        <v>023*2021*8360*A</v>
      </c>
      <c r="B785" s="213"/>
      <c r="C785" s="215">
        <f>ROUND(BB60,2)</f>
        <v>0</v>
      </c>
      <c r="D785" s="213">
        <f>ROUND(BB61,0)</f>
        <v>0</v>
      </c>
      <c r="E785" s="213">
        <f>ROUND(BB62,0)</f>
        <v>0</v>
      </c>
      <c r="F785" s="213">
        <f>ROUND(BB63,0)</f>
        <v>0</v>
      </c>
      <c r="G785" s="213">
        <f>ROUND(BB64,0)</f>
        <v>0</v>
      </c>
      <c r="H785" s="213">
        <f>ROUND(BB65,0)</f>
        <v>0</v>
      </c>
      <c r="I785" s="213">
        <f>ROUND(BB66,0)</f>
        <v>0</v>
      </c>
      <c r="J785" s="213">
        <f>ROUND(BB67,0)</f>
        <v>0</v>
      </c>
      <c r="K785" s="213">
        <f>ROUND(BB68,0)</f>
        <v>0</v>
      </c>
      <c r="L785" s="213">
        <f>ROUND(BB69,0)</f>
        <v>0</v>
      </c>
      <c r="M785" s="213">
        <f>ROUND(BB70,0)</f>
        <v>0</v>
      </c>
      <c r="N785" s="213"/>
      <c r="O785" s="213"/>
      <c r="P785" s="213">
        <f>IF(BB76&gt;0,ROUND(BB76,0),0)</f>
        <v>0</v>
      </c>
      <c r="Q785" s="213">
        <f>IF(BB77&gt;0,ROUND(BB77,0),0)</f>
        <v>0</v>
      </c>
      <c r="R785" s="213">
        <f>IF(BB78&gt;0,ROUND(BB78,0),0)</f>
        <v>0</v>
      </c>
      <c r="S785" s="213">
        <f>IF(BB79&gt;0,ROUND(BB79,0),0)</f>
        <v>0</v>
      </c>
      <c r="T785" s="215">
        <f>IF(BB80&gt;0,ROUND(BB80,2),0)</f>
        <v>0</v>
      </c>
      <c r="U785" s="213"/>
      <c r="V785" s="214"/>
      <c r="W785" s="213"/>
      <c r="X785" s="213"/>
      <c r="Y785" s="213"/>
      <c r="Z785" s="214"/>
      <c r="AA785" s="214"/>
      <c r="AB785" s="214"/>
      <c r="AC785" s="214"/>
      <c r="AD785" s="214"/>
      <c r="AE785" s="214"/>
      <c r="AF785" s="214"/>
      <c r="AG785" s="214"/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  <c r="BI785" s="214"/>
      <c r="BJ785" s="214"/>
      <c r="BK785" s="214"/>
      <c r="BL785" s="214"/>
      <c r="BM785" s="214"/>
      <c r="BN785" s="214"/>
      <c r="BO785" s="214"/>
      <c r="BP785" s="214"/>
      <c r="BQ785" s="214"/>
      <c r="BR785" s="214"/>
      <c r="BS785" s="214"/>
      <c r="BT785" s="214"/>
      <c r="BU785" s="214"/>
      <c r="BV785" s="214"/>
      <c r="BW785" s="214"/>
      <c r="BX785" s="214"/>
      <c r="BY785" s="214"/>
      <c r="BZ785" s="214"/>
      <c r="CA785" s="214"/>
      <c r="CB785" s="214"/>
      <c r="CC785" s="214"/>
      <c r="CD785" s="214"/>
      <c r="CE785" s="214"/>
    </row>
    <row r="786" spans="1:83" ht="12.65" customHeight="1" x14ac:dyDescent="0.3">
      <c r="A786" s="160" t="str">
        <f>RIGHT($C$83,3)&amp;"*"&amp;RIGHT($C$82,4)&amp;"*"&amp;BC$55&amp;"*"&amp;"A"</f>
        <v>023*2021*8370*A</v>
      </c>
      <c r="B786" s="213"/>
      <c r="C786" s="215">
        <f>ROUND(BC60,2)</f>
        <v>0</v>
      </c>
      <c r="D786" s="213">
        <f>ROUND(BC61,0)</f>
        <v>0</v>
      </c>
      <c r="E786" s="213">
        <f>ROUND(BC62,0)</f>
        <v>0</v>
      </c>
      <c r="F786" s="213">
        <f>ROUND(BC63,0)</f>
        <v>0</v>
      </c>
      <c r="G786" s="213">
        <f>ROUND(BC64,0)</f>
        <v>0</v>
      </c>
      <c r="H786" s="213">
        <f>ROUND(BC65,0)</f>
        <v>0</v>
      </c>
      <c r="I786" s="213">
        <f>ROUND(BC66,0)</f>
        <v>0</v>
      </c>
      <c r="J786" s="213">
        <f>ROUND(BC67,0)</f>
        <v>0</v>
      </c>
      <c r="K786" s="213">
        <f>ROUND(BC68,0)</f>
        <v>0</v>
      </c>
      <c r="L786" s="213">
        <f>ROUND(BC69,0)</f>
        <v>0</v>
      </c>
      <c r="M786" s="213">
        <f>ROUND(BC70,0)</f>
        <v>0</v>
      </c>
      <c r="N786" s="213"/>
      <c r="O786" s="213"/>
      <c r="P786" s="213">
        <f>IF(BC76&gt;0,ROUND(BC76,0),0)</f>
        <v>0</v>
      </c>
      <c r="Q786" s="213">
        <f>IF(BC77&gt;0,ROUND(BC77,0),0)</f>
        <v>0</v>
      </c>
      <c r="R786" s="213">
        <f>IF(BC78&gt;0,ROUND(BC78,0),0)</f>
        <v>0</v>
      </c>
      <c r="S786" s="213">
        <f>IF(BC79&gt;0,ROUND(BC79,0),0)</f>
        <v>0</v>
      </c>
      <c r="T786" s="215">
        <f>IF(BC80&gt;0,ROUND(BC80,2),0)</f>
        <v>0</v>
      </c>
      <c r="U786" s="213"/>
      <c r="V786" s="214"/>
      <c r="W786" s="213"/>
      <c r="X786" s="213"/>
      <c r="Y786" s="213"/>
      <c r="Z786" s="214"/>
      <c r="AA786" s="214"/>
      <c r="AB786" s="214"/>
      <c r="AC786" s="214"/>
      <c r="AD786" s="214"/>
      <c r="AE786" s="214"/>
      <c r="AF786" s="214"/>
      <c r="AG786" s="214"/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  <c r="BI786" s="214"/>
      <c r="BJ786" s="214"/>
      <c r="BK786" s="214"/>
      <c r="BL786" s="214"/>
      <c r="BM786" s="214"/>
      <c r="BN786" s="214"/>
      <c r="BO786" s="214"/>
      <c r="BP786" s="214"/>
      <c r="BQ786" s="214"/>
      <c r="BR786" s="214"/>
      <c r="BS786" s="214"/>
      <c r="BT786" s="214"/>
      <c r="BU786" s="214"/>
      <c r="BV786" s="214"/>
      <c r="BW786" s="214"/>
      <c r="BX786" s="214"/>
      <c r="BY786" s="214"/>
      <c r="BZ786" s="214"/>
      <c r="CA786" s="214"/>
      <c r="CB786" s="214"/>
      <c r="CC786" s="214"/>
      <c r="CD786" s="214"/>
      <c r="CE786" s="214"/>
    </row>
    <row r="787" spans="1:83" ht="12.65" customHeight="1" x14ac:dyDescent="0.3">
      <c r="A787" s="160" t="str">
        <f>RIGHT($C$83,3)&amp;"*"&amp;RIGHT($C$82,4)&amp;"*"&amp;BD$55&amp;"*"&amp;"A"</f>
        <v>023*2021*8420*A</v>
      </c>
      <c r="B787" s="213"/>
      <c r="C787" s="215">
        <f>ROUND(BD60,2)</f>
        <v>0.86</v>
      </c>
      <c r="D787" s="213">
        <f>ROUND(BD61,0)</f>
        <v>54986</v>
      </c>
      <c r="E787" s="213">
        <f>ROUND(BD62,0)</f>
        <v>11493</v>
      </c>
      <c r="F787" s="213">
        <f>ROUND(BD63,0)</f>
        <v>0</v>
      </c>
      <c r="G787" s="213">
        <f>ROUND(BD64,0)</f>
        <v>75137</v>
      </c>
      <c r="H787" s="213">
        <f>ROUND(BD65,0)</f>
        <v>0</v>
      </c>
      <c r="I787" s="213">
        <f>ROUND(BD66,0)</f>
        <v>0</v>
      </c>
      <c r="J787" s="213">
        <f>ROUND(BD67,0)</f>
        <v>0</v>
      </c>
      <c r="K787" s="213">
        <f>ROUND(BD68,0)</f>
        <v>0</v>
      </c>
      <c r="L787" s="213">
        <f>ROUND(BD69,0)</f>
        <v>24026</v>
      </c>
      <c r="M787" s="213">
        <f>ROUND(BD70,0)</f>
        <v>0</v>
      </c>
      <c r="N787" s="213"/>
      <c r="O787" s="213"/>
      <c r="P787" s="213">
        <f>IF(BD76&gt;0,ROUND(BD76,0),0)</f>
        <v>0</v>
      </c>
      <c r="Q787" s="213">
        <f>IF(BD77&gt;0,ROUND(BD77,0),0)</f>
        <v>0</v>
      </c>
      <c r="R787" s="213">
        <f>IF(BD78&gt;0,ROUND(BD78,0),0)</f>
        <v>0</v>
      </c>
      <c r="S787" s="213">
        <f>IF(BD79&gt;0,ROUND(BD79,0),0)</f>
        <v>0</v>
      </c>
      <c r="T787" s="215">
        <f>IF(BD80&gt;0,ROUND(BD80,2),0)</f>
        <v>0</v>
      </c>
      <c r="U787" s="213"/>
      <c r="V787" s="214"/>
      <c r="W787" s="213"/>
      <c r="X787" s="213"/>
      <c r="Y787" s="213"/>
      <c r="Z787" s="214"/>
      <c r="AA787" s="214"/>
      <c r="AB787" s="214"/>
      <c r="AC787" s="214"/>
      <c r="AD787" s="214"/>
      <c r="AE787" s="214"/>
      <c r="AF787" s="214"/>
      <c r="AG787" s="214"/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  <c r="BQ787" s="214"/>
      <c r="BR787" s="214"/>
      <c r="BS787" s="214"/>
      <c r="BT787" s="214"/>
      <c r="BU787" s="214"/>
      <c r="BV787" s="214"/>
      <c r="BW787" s="214"/>
      <c r="BX787" s="214"/>
      <c r="BY787" s="214"/>
      <c r="BZ787" s="214"/>
      <c r="CA787" s="214"/>
      <c r="CB787" s="214"/>
      <c r="CC787" s="214"/>
      <c r="CD787" s="214"/>
      <c r="CE787" s="214"/>
    </row>
    <row r="788" spans="1:83" ht="12.65" customHeight="1" x14ac:dyDescent="0.3">
      <c r="A788" s="160" t="str">
        <f>RIGHT($C$83,3)&amp;"*"&amp;RIGHT($C$82,4)&amp;"*"&amp;BE$55&amp;"*"&amp;"A"</f>
        <v>023*2021*8430*A</v>
      </c>
      <c r="B788" s="213">
        <f>ROUND(BE59,0)</f>
        <v>57328</v>
      </c>
      <c r="C788" s="215">
        <f>ROUND(BE60,2)</f>
        <v>3.22</v>
      </c>
      <c r="D788" s="213">
        <f>ROUND(BE61,0)</f>
        <v>202945</v>
      </c>
      <c r="E788" s="213">
        <f>ROUND(BE62,0)</f>
        <v>42418</v>
      </c>
      <c r="F788" s="213">
        <f>ROUND(BE63,0)</f>
        <v>0</v>
      </c>
      <c r="G788" s="213">
        <f>ROUND(BE64,0)</f>
        <v>9551</v>
      </c>
      <c r="H788" s="213">
        <f>ROUND(BE65,0)</f>
        <v>161598</v>
      </c>
      <c r="I788" s="213">
        <f>ROUND(BE66,0)</f>
        <v>10043</v>
      </c>
      <c r="J788" s="213">
        <f>ROUND(BE67,0)</f>
        <v>64475</v>
      </c>
      <c r="K788" s="213">
        <f>ROUND(BE68,0)</f>
        <v>2428</v>
      </c>
      <c r="L788" s="213">
        <f>ROUND(BE69,0)</f>
        <v>78402</v>
      </c>
      <c r="M788" s="213">
        <f>ROUND(BE70,0)</f>
        <v>0</v>
      </c>
      <c r="N788" s="213"/>
      <c r="O788" s="213"/>
      <c r="P788" s="213">
        <f>IF(BE76&gt;0,ROUND(BE76,0),0)</f>
        <v>6173</v>
      </c>
      <c r="Q788" s="213">
        <f>IF(BE77&gt;0,ROUND(BE77,0),0)</f>
        <v>0</v>
      </c>
      <c r="R788" s="213">
        <f>IF(BE78&gt;0,ROUND(BE78,0),0)</f>
        <v>0</v>
      </c>
      <c r="S788" s="213">
        <f>IF(BE79&gt;0,ROUND(BE79,0),0)</f>
        <v>0</v>
      </c>
      <c r="T788" s="215">
        <f>IF(BE80&gt;0,ROUND(BE80,2),0)</f>
        <v>0</v>
      </c>
      <c r="U788" s="213"/>
      <c r="V788" s="214"/>
      <c r="W788" s="213"/>
      <c r="X788" s="213"/>
      <c r="Y788" s="213"/>
      <c r="Z788" s="214"/>
      <c r="AA788" s="214"/>
      <c r="AB788" s="214"/>
      <c r="AC788" s="214"/>
      <c r="AD788" s="214"/>
      <c r="AE788" s="214"/>
      <c r="AF788" s="214"/>
      <c r="AG788" s="214"/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  <c r="BI788" s="214"/>
      <c r="BJ788" s="214"/>
      <c r="BK788" s="214"/>
      <c r="BL788" s="214"/>
      <c r="BM788" s="214"/>
      <c r="BN788" s="214"/>
      <c r="BO788" s="214"/>
      <c r="BP788" s="214"/>
      <c r="BQ788" s="214"/>
      <c r="BR788" s="214"/>
      <c r="BS788" s="214"/>
      <c r="BT788" s="214"/>
      <c r="BU788" s="214"/>
      <c r="BV788" s="214"/>
      <c r="BW788" s="214"/>
      <c r="BX788" s="214"/>
      <c r="BY788" s="214"/>
      <c r="BZ788" s="214"/>
      <c r="CA788" s="214"/>
      <c r="CB788" s="214"/>
      <c r="CC788" s="214"/>
      <c r="CD788" s="214"/>
      <c r="CE788" s="214"/>
    </row>
    <row r="789" spans="1:83" ht="12.65" customHeight="1" x14ac:dyDescent="0.3">
      <c r="A789" s="160" t="str">
        <f>RIGHT($C$83,3)&amp;"*"&amp;RIGHT($C$82,4)&amp;"*"&amp;BF$55&amp;"*"&amp;"A"</f>
        <v>023*2021*8460*A</v>
      </c>
      <c r="B789" s="213"/>
      <c r="C789" s="215">
        <f>ROUND(BF60,2)</f>
        <v>4.8099999999999996</v>
      </c>
      <c r="D789" s="213">
        <f>ROUND(BF61,0)</f>
        <v>199870</v>
      </c>
      <c r="E789" s="213">
        <f>ROUND(BF62,0)</f>
        <v>41775</v>
      </c>
      <c r="F789" s="213">
        <f>ROUND(BF63,0)</f>
        <v>0</v>
      </c>
      <c r="G789" s="213">
        <f>ROUND(BF64,0)</f>
        <v>17650</v>
      </c>
      <c r="H789" s="213">
        <f>ROUND(BF65,0)</f>
        <v>0</v>
      </c>
      <c r="I789" s="213">
        <f>ROUND(BF66,0)</f>
        <v>0</v>
      </c>
      <c r="J789" s="213">
        <f>ROUND(BF67,0)</f>
        <v>4491</v>
      </c>
      <c r="K789" s="213">
        <f>ROUND(BF68,0)</f>
        <v>0</v>
      </c>
      <c r="L789" s="213">
        <f>ROUND(BF69,0)</f>
        <v>68</v>
      </c>
      <c r="M789" s="213">
        <f>ROUND(BF70,0)</f>
        <v>0</v>
      </c>
      <c r="N789" s="213"/>
      <c r="O789" s="213"/>
      <c r="P789" s="213">
        <f>IF(BF76&gt;0,ROUND(BF76,0),0)</f>
        <v>430</v>
      </c>
      <c r="Q789" s="213">
        <f>IF(BF77&gt;0,ROUND(BF77,0),0)</f>
        <v>0</v>
      </c>
      <c r="R789" s="213">
        <f>IF(BF78&gt;0,ROUND(BF78,0),0)</f>
        <v>0</v>
      </c>
      <c r="S789" s="213">
        <f>IF(BF79&gt;0,ROUND(BF79,0),0)</f>
        <v>0</v>
      </c>
      <c r="T789" s="215">
        <f>IF(BF80&gt;0,ROUND(BF80,2),0)</f>
        <v>0</v>
      </c>
      <c r="U789" s="213"/>
      <c r="V789" s="214"/>
      <c r="W789" s="213"/>
      <c r="X789" s="213"/>
      <c r="Y789" s="213"/>
      <c r="Z789" s="214"/>
      <c r="AA789" s="214"/>
      <c r="AB789" s="214"/>
      <c r="AC789" s="214"/>
      <c r="AD789" s="214"/>
      <c r="AE789" s="214"/>
      <c r="AF789" s="214"/>
      <c r="AG789" s="214"/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  <c r="BI789" s="214"/>
      <c r="BJ789" s="214"/>
      <c r="BK789" s="214"/>
      <c r="BL789" s="214"/>
      <c r="BM789" s="214"/>
      <c r="BN789" s="214"/>
      <c r="BO789" s="214"/>
      <c r="BP789" s="214"/>
      <c r="BQ789" s="214"/>
      <c r="BR789" s="214"/>
      <c r="BS789" s="214"/>
      <c r="BT789" s="214"/>
      <c r="BU789" s="214"/>
      <c r="BV789" s="214"/>
      <c r="BW789" s="214"/>
      <c r="BX789" s="214"/>
      <c r="BY789" s="214"/>
      <c r="BZ789" s="214"/>
      <c r="CA789" s="214"/>
      <c r="CB789" s="214"/>
      <c r="CC789" s="214"/>
      <c r="CD789" s="214"/>
      <c r="CE789" s="214"/>
    </row>
    <row r="790" spans="1:83" ht="12.65" customHeight="1" x14ac:dyDescent="0.3">
      <c r="A790" s="160" t="str">
        <f>RIGHT($C$83,3)&amp;"*"&amp;RIGHT($C$82,4)&amp;"*"&amp;BG$55&amp;"*"&amp;"A"</f>
        <v>023*2021*8470*A</v>
      </c>
      <c r="B790" s="213"/>
      <c r="C790" s="215">
        <f>ROUND(BG60,2)</f>
        <v>0</v>
      </c>
      <c r="D790" s="213">
        <f>ROUND(BG61,0)</f>
        <v>0</v>
      </c>
      <c r="E790" s="213">
        <f>ROUND(BG62,0)</f>
        <v>0</v>
      </c>
      <c r="F790" s="213">
        <f>ROUND(BG63,0)</f>
        <v>0</v>
      </c>
      <c r="G790" s="213">
        <f>ROUND(BG64,0)</f>
        <v>0</v>
      </c>
      <c r="H790" s="213">
        <f>ROUND(BG65,0)</f>
        <v>0</v>
      </c>
      <c r="I790" s="213">
        <f>ROUND(BG66,0)</f>
        <v>0</v>
      </c>
      <c r="J790" s="213">
        <f>ROUND(BG67,0)</f>
        <v>0</v>
      </c>
      <c r="K790" s="213">
        <f>ROUND(BG68,0)</f>
        <v>0</v>
      </c>
      <c r="L790" s="213">
        <f>ROUND(BG69,0)</f>
        <v>0</v>
      </c>
      <c r="M790" s="213">
        <f>ROUND(BG70,0)</f>
        <v>0</v>
      </c>
      <c r="N790" s="213"/>
      <c r="O790" s="213"/>
      <c r="P790" s="213">
        <f>IF(BG76&gt;0,ROUND(BG76,0),0)</f>
        <v>0</v>
      </c>
      <c r="Q790" s="213">
        <f>IF(BG77&gt;0,ROUND(BG77,0),0)</f>
        <v>0</v>
      </c>
      <c r="R790" s="213">
        <f>IF(BG78&gt;0,ROUND(BG78,0),0)</f>
        <v>0</v>
      </c>
      <c r="S790" s="213">
        <f>IF(BG79&gt;0,ROUND(BG79,0),0)</f>
        <v>0</v>
      </c>
      <c r="T790" s="215">
        <f>IF(BG80&gt;0,ROUND(BG80,2),0)</f>
        <v>0</v>
      </c>
      <c r="U790" s="213"/>
      <c r="V790" s="214"/>
      <c r="W790" s="213"/>
      <c r="X790" s="213"/>
      <c r="Y790" s="213"/>
      <c r="Z790" s="214"/>
      <c r="AA790" s="214"/>
      <c r="AB790" s="214"/>
      <c r="AC790" s="214"/>
      <c r="AD790" s="214"/>
      <c r="AE790" s="214"/>
      <c r="AF790" s="214"/>
      <c r="AG790" s="214"/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  <c r="BI790" s="214"/>
      <c r="BJ790" s="214"/>
      <c r="BK790" s="214"/>
      <c r="BL790" s="214"/>
      <c r="BM790" s="214"/>
      <c r="BN790" s="214"/>
      <c r="BO790" s="214"/>
      <c r="BP790" s="214"/>
      <c r="BQ790" s="214"/>
      <c r="BR790" s="214"/>
      <c r="BS790" s="214"/>
      <c r="BT790" s="214"/>
      <c r="BU790" s="214"/>
      <c r="BV790" s="214"/>
      <c r="BW790" s="214"/>
      <c r="BX790" s="214"/>
      <c r="BY790" s="214"/>
      <c r="BZ790" s="214"/>
      <c r="CA790" s="214"/>
      <c r="CB790" s="214"/>
      <c r="CC790" s="214"/>
      <c r="CD790" s="214"/>
      <c r="CE790" s="214"/>
    </row>
    <row r="791" spans="1:83" ht="12.65" customHeight="1" x14ac:dyDescent="0.3">
      <c r="A791" s="160" t="str">
        <f>RIGHT($C$83,3)&amp;"*"&amp;RIGHT($C$82,4)&amp;"*"&amp;BH$55&amp;"*"&amp;"A"</f>
        <v>023*2021*8480*A</v>
      </c>
      <c r="B791" s="213"/>
      <c r="C791" s="215">
        <f>ROUND(BH60,2)</f>
        <v>1.1499999999999999</v>
      </c>
      <c r="D791" s="213">
        <f>ROUND(BH61,0)</f>
        <v>209984</v>
      </c>
      <c r="E791" s="213">
        <f>ROUND(BH62,0)</f>
        <v>43889</v>
      </c>
      <c r="F791" s="213">
        <f>ROUND(BH63,0)</f>
        <v>0</v>
      </c>
      <c r="G791" s="213">
        <f>ROUND(BH64,0)</f>
        <v>1716</v>
      </c>
      <c r="H791" s="213">
        <f>ROUND(BH65,0)</f>
        <v>8113</v>
      </c>
      <c r="I791" s="213">
        <f>ROUND(BH66,0)</f>
        <v>270574</v>
      </c>
      <c r="J791" s="213">
        <f>ROUND(BH67,0)</f>
        <v>7562</v>
      </c>
      <c r="K791" s="213">
        <f>ROUND(BH68,0)</f>
        <v>7948</v>
      </c>
      <c r="L791" s="213">
        <f>ROUND(BH69,0)</f>
        <v>192304</v>
      </c>
      <c r="M791" s="213">
        <f>ROUND(BH70,0)</f>
        <v>0</v>
      </c>
      <c r="N791" s="213"/>
      <c r="O791" s="213"/>
      <c r="P791" s="213">
        <f>IF(BH76&gt;0,ROUND(BH76,0),0)</f>
        <v>724</v>
      </c>
      <c r="Q791" s="213">
        <f>IF(BH77&gt;0,ROUND(BH77,0),0)</f>
        <v>0</v>
      </c>
      <c r="R791" s="213">
        <f>IF(BH78&gt;0,ROUND(BH78,0),0)</f>
        <v>18</v>
      </c>
      <c r="S791" s="213">
        <f>IF(BH79&gt;0,ROUND(BH79,0),0)</f>
        <v>0</v>
      </c>
      <c r="T791" s="215">
        <f>IF(BH80&gt;0,ROUND(BH80,2),0)</f>
        <v>0</v>
      </c>
      <c r="U791" s="213"/>
      <c r="V791" s="214"/>
      <c r="W791" s="213"/>
      <c r="X791" s="213"/>
      <c r="Y791" s="213"/>
      <c r="Z791" s="214"/>
      <c r="AA791" s="214"/>
      <c r="AB791" s="214"/>
      <c r="AC791" s="214"/>
      <c r="AD791" s="214"/>
      <c r="AE791" s="214"/>
      <c r="AF791" s="214"/>
      <c r="AG791" s="214"/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  <c r="BI791" s="214"/>
      <c r="BJ791" s="214"/>
      <c r="BK791" s="214"/>
      <c r="BL791" s="214"/>
      <c r="BM791" s="214"/>
      <c r="BN791" s="214"/>
      <c r="BO791" s="214"/>
      <c r="BP791" s="214"/>
      <c r="BQ791" s="214"/>
      <c r="BR791" s="214"/>
      <c r="BS791" s="214"/>
      <c r="BT791" s="214"/>
      <c r="BU791" s="214"/>
      <c r="BV791" s="214"/>
      <c r="BW791" s="214"/>
      <c r="BX791" s="214"/>
      <c r="BY791" s="214"/>
      <c r="BZ791" s="214"/>
      <c r="CA791" s="214"/>
      <c r="CB791" s="214"/>
      <c r="CC791" s="214"/>
      <c r="CD791" s="214"/>
      <c r="CE791" s="214"/>
    </row>
    <row r="792" spans="1:83" ht="12.65" customHeight="1" x14ac:dyDescent="0.3">
      <c r="A792" s="160" t="str">
        <f>RIGHT($C$83,3)&amp;"*"&amp;RIGHT($C$82,4)&amp;"*"&amp;BI$55&amp;"*"&amp;"A"</f>
        <v>023*2021*8490*A</v>
      </c>
      <c r="B792" s="213"/>
      <c r="C792" s="215">
        <f>ROUND(BI60,2)</f>
        <v>0</v>
      </c>
      <c r="D792" s="213">
        <f>ROUND(BI61,0)</f>
        <v>0</v>
      </c>
      <c r="E792" s="213">
        <f>ROUND(BI62,0)</f>
        <v>0</v>
      </c>
      <c r="F792" s="213">
        <f>ROUND(BI63,0)</f>
        <v>0</v>
      </c>
      <c r="G792" s="213">
        <f>ROUND(BI64,0)</f>
        <v>0</v>
      </c>
      <c r="H792" s="213">
        <f>ROUND(BI65,0)</f>
        <v>0</v>
      </c>
      <c r="I792" s="213">
        <f>ROUND(BI66,0)</f>
        <v>0</v>
      </c>
      <c r="J792" s="213">
        <f>ROUND(BI67,0)</f>
        <v>0</v>
      </c>
      <c r="K792" s="213">
        <f>ROUND(BI68,0)</f>
        <v>0</v>
      </c>
      <c r="L792" s="213">
        <f>ROUND(BI69,0)</f>
        <v>0</v>
      </c>
      <c r="M792" s="213">
        <f>ROUND(BI70,0)</f>
        <v>0</v>
      </c>
      <c r="N792" s="213"/>
      <c r="O792" s="213"/>
      <c r="P792" s="213">
        <f>IF(BI76&gt;0,ROUND(BI76,0),0)</f>
        <v>0</v>
      </c>
      <c r="Q792" s="213">
        <f>IF(BI77&gt;0,ROUND(BI77,0),0)</f>
        <v>0</v>
      </c>
      <c r="R792" s="213">
        <f>IF(BI78&gt;0,ROUND(BI78,0),0)</f>
        <v>0</v>
      </c>
      <c r="S792" s="213">
        <f>IF(BI79&gt;0,ROUND(BI79,0),0)</f>
        <v>0</v>
      </c>
      <c r="T792" s="215">
        <f>IF(BI80&gt;0,ROUND(BI80,2),0)</f>
        <v>0</v>
      </c>
      <c r="U792" s="213"/>
      <c r="V792" s="214"/>
      <c r="W792" s="213"/>
      <c r="X792" s="213"/>
      <c r="Y792" s="213"/>
      <c r="Z792" s="214"/>
      <c r="AA792" s="214"/>
      <c r="AB792" s="214"/>
      <c r="AC792" s="214"/>
      <c r="AD792" s="214"/>
      <c r="AE792" s="214"/>
      <c r="AF792" s="214"/>
      <c r="AG792" s="214"/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  <c r="BI792" s="214"/>
      <c r="BJ792" s="214"/>
      <c r="BK792" s="214"/>
      <c r="BL792" s="214"/>
      <c r="BM792" s="214"/>
      <c r="BN792" s="214"/>
      <c r="BO792" s="214"/>
      <c r="BP792" s="214"/>
      <c r="BQ792" s="214"/>
      <c r="BR792" s="214"/>
      <c r="BS792" s="214"/>
      <c r="BT792" s="214"/>
      <c r="BU792" s="214"/>
      <c r="BV792" s="214"/>
      <c r="BW792" s="214"/>
      <c r="BX792" s="214"/>
      <c r="BY792" s="214"/>
      <c r="BZ792" s="214"/>
      <c r="CA792" s="214"/>
      <c r="CB792" s="214"/>
      <c r="CC792" s="214"/>
      <c r="CD792" s="214"/>
      <c r="CE792" s="214"/>
    </row>
    <row r="793" spans="1:83" ht="12.65" customHeight="1" x14ac:dyDescent="0.3">
      <c r="A793" s="160" t="str">
        <f>RIGHT($C$83,3)&amp;"*"&amp;RIGHT($C$82,4)&amp;"*"&amp;BJ$55&amp;"*"&amp;"A"</f>
        <v>023*2021*8510*A</v>
      </c>
      <c r="B793" s="213"/>
      <c r="C793" s="215">
        <f>ROUND(BJ60,2)</f>
        <v>3.29</v>
      </c>
      <c r="D793" s="213">
        <f>ROUND(BJ61,0)</f>
        <v>349854</v>
      </c>
      <c r="E793" s="213">
        <f>ROUND(BJ62,0)</f>
        <v>73124</v>
      </c>
      <c r="F793" s="213">
        <f>ROUND(BJ63,0)</f>
        <v>0</v>
      </c>
      <c r="G793" s="213">
        <f>ROUND(BJ64,0)</f>
        <v>1982</v>
      </c>
      <c r="H793" s="213">
        <f>ROUND(BJ65,0)</f>
        <v>0</v>
      </c>
      <c r="I793" s="213">
        <f>ROUND(BJ66,0)</f>
        <v>100843</v>
      </c>
      <c r="J793" s="213">
        <f>ROUND(BJ67,0)</f>
        <v>0</v>
      </c>
      <c r="K793" s="213">
        <f>ROUND(BJ68,0)</f>
        <v>0</v>
      </c>
      <c r="L793" s="213">
        <f>ROUND(BJ69,0)</f>
        <v>4605</v>
      </c>
      <c r="M793" s="213">
        <f>ROUND(BJ70,0)</f>
        <v>0</v>
      </c>
      <c r="N793" s="213"/>
      <c r="O793" s="213"/>
      <c r="P793" s="213">
        <f>IF(BJ76&gt;0,ROUND(BJ76,0),0)</f>
        <v>0</v>
      </c>
      <c r="Q793" s="213">
        <f>IF(BJ77&gt;0,ROUND(BJ77,0),0)</f>
        <v>0</v>
      </c>
      <c r="R793" s="213">
        <f>IF(BJ78&gt;0,ROUND(BJ78,0),0)</f>
        <v>0</v>
      </c>
      <c r="S793" s="213">
        <f>IF(BJ79&gt;0,ROUND(BJ79,0),0)</f>
        <v>0</v>
      </c>
      <c r="T793" s="215">
        <f>IF(BJ80&gt;0,ROUND(BJ80,2),0)</f>
        <v>0</v>
      </c>
      <c r="U793" s="213"/>
      <c r="V793" s="214"/>
      <c r="W793" s="213"/>
      <c r="X793" s="213"/>
      <c r="Y793" s="213"/>
      <c r="Z793" s="214"/>
      <c r="AA793" s="214"/>
      <c r="AB793" s="214"/>
      <c r="AC793" s="214"/>
      <c r="AD793" s="214"/>
      <c r="AE793" s="214"/>
      <c r="AF793" s="214"/>
      <c r="AG793" s="214"/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  <c r="BQ793" s="214"/>
      <c r="BR793" s="214"/>
      <c r="BS793" s="214"/>
      <c r="BT793" s="214"/>
      <c r="BU793" s="214"/>
      <c r="BV793" s="214"/>
      <c r="BW793" s="214"/>
      <c r="BX793" s="214"/>
      <c r="BY793" s="214"/>
      <c r="BZ793" s="214"/>
      <c r="CA793" s="214"/>
      <c r="CB793" s="214"/>
      <c r="CC793" s="214"/>
      <c r="CD793" s="214"/>
      <c r="CE793" s="214"/>
    </row>
    <row r="794" spans="1:83" ht="12.65" customHeight="1" x14ac:dyDescent="0.3">
      <c r="A794" s="160" t="str">
        <f>RIGHT($C$83,3)&amp;"*"&amp;RIGHT($C$82,4)&amp;"*"&amp;BK$55&amp;"*"&amp;"A"</f>
        <v>023*2021*8530*A</v>
      </c>
      <c r="B794" s="213"/>
      <c r="C794" s="215">
        <f>ROUND(BK60,2)</f>
        <v>4.0999999999999996</v>
      </c>
      <c r="D794" s="213">
        <f>ROUND(BK61,0)</f>
        <v>217838</v>
      </c>
      <c r="E794" s="213">
        <f>ROUND(BK62,0)</f>
        <v>45531</v>
      </c>
      <c r="F794" s="213">
        <f>ROUND(BK63,0)</f>
        <v>0</v>
      </c>
      <c r="G794" s="213">
        <f>ROUND(BK64,0)</f>
        <v>6883</v>
      </c>
      <c r="H794" s="213">
        <f>ROUND(BK65,0)</f>
        <v>0</v>
      </c>
      <c r="I794" s="213">
        <f>ROUND(BK66,0)</f>
        <v>391495</v>
      </c>
      <c r="J794" s="213">
        <f>ROUND(BK67,0)</f>
        <v>9421</v>
      </c>
      <c r="K794" s="213">
        <f>ROUND(BK68,0)</f>
        <v>2645</v>
      </c>
      <c r="L794" s="213">
        <f>ROUND(BK69,0)</f>
        <v>3753</v>
      </c>
      <c r="M794" s="213">
        <f>ROUND(BK70,0)</f>
        <v>0</v>
      </c>
      <c r="N794" s="213"/>
      <c r="O794" s="213"/>
      <c r="P794" s="213">
        <f>IF(BK76&gt;0,ROUND(BK76,0),0)</f>
        <v>902</v>
      </c>
      <c r="Q794" s="213">
        <f>IF(BK77&gt;0,ROUND(BK77,0),0)</f>
        <v>0</v>
      </c>
      <c r="R794" s="213">
        <f>IF(BK78&gt;0,ROUND(BK78,0),0)</f>
        <v>101</v>
      </c>
      <c r="S794" s="213">
        <f>IF(BK79&gt;0,ROUND(BK79,0),0)</f>
        <v>0</v>
      </c>
      <c r="T794" s="215">
        <f>IF(BK80&gt;0,ROUND(BK80,2),0)</f>
        <v>0</v>
      </c>
      <c r="U794" s="213"/>
      <c r="V794" s="214"/>
      <c r="W794" s="213"/>
      <c r="X794" s="213"/>
      <c r="Y794" s="213"/>
      <c r="Z794" s="214"/>
      <c r="AA794" s="214"/>
      <c r="AB794" s="214"/>
      <c r="AC794" s="214"/>
      <c r="AD794" s="214"/>
      <c r="AE794" s="214"/>
      <c r="AF794" s="214"/>
      <c r="AG794" s="214"/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  <c r="BI794" s="214"/>
      <c r="BJ794" s="214"/>
      <c r="BK794" s="214"/>
      <c r="BL794" s="214"/>
      <c r="BM794" s="214"/>
      <c r="BN794" s="214"/>
      <c r="BO794" s="214"/>
      <c r="BP794" s="214"/>
      <c r="BQ794" s="214"/>
      <c r="BR794" s="214"/>
      <c r="BS794" s="214"/>
      <c r="BT794" s="214"/>
      <c r="BU794" s="214"/>
      <c r="BV794" s="214"/>
      <c r="BW794" s="214"/>
      <c r="BX794" s="214"/>
      <c r="BY794" s="214"/>
      <c r="BZ794" s="214"/>
      <c r="CA794" s="214"/>
      <c r="CB794" s="214"/>
      <c r="CC794" s="214"/>
      <c r="CD794" s="214"/>
      <c r="CE794" s="214"/>
    </row>
    <row r="795" spans="1:83" ht="12.65" customHeight="1" x14ac:dyDescent="0.3">
      <c r="A795" s="160" t="str">
        <f>RIGHT($C$83,3)&amp;"*"&amp;RIGHT($C$82,4)&amp;"*"&amp;BL$55&amp;"*"&amp;"A"</f>
        <v>023*2021*8560*A</v>
      </c>
      <c r="B795" s="213"/>
      <c r="C795" s="215">
        <f>ROUND(BL60,2)</f>
        <v>5.21</v>
      </c>
      <c r="D795" s="213">
        <f>ROUND(BL61,0)</f>
        <v>206834</v>
      </c>
      <c r="E795" s="213">
        <f>ROUND(BL62,0)</f>
        <v>43231</v>
      </c>
      <c r="F795" s="213">
        <f>ROUND(BL63,0)</f>
        <v>0</v>
      </c>
      <c r="G795" s="213">
        <f>ROUND(BL64,0)</f>
        <v>2000</v>
      </c>
      <c r="H795" s="213">
        <f>ROUND(BL65,0)</f>
        <v>0</v>
      </c>
      <c r="I795" s="213">
        <f>ROUND(BL66,0)</f>
        <v>0</v>
      </c>
      <c r="J795" s="213">
        <f>ROUND(BL67,0)</f>
        <v>10988</v>
      </c>
      <c r="K795" s="213">
        <f>ROUND(BL68,0)</f>
        <v>0</v>
      </c>
      <c r="L795" s="213">
        <f>ROUND(BL69,0)</f>
        <v>256</v>
      </c>
      <c r="M795" s="213">
        <f>ROUND(BL70,0)</f>
        <v>0</v>
      </c>
      <c r="N795" s="213"/>
      <c r="O795" s="213"/>
      <c r="P795" s="213">
        <f>IF(BL76&gt;0,ROUND(BL76,0),0)</f>
        <v>1052</v>
      </c>
      <c r="Q795" s="213">
        <f>IF(BL77&gt;0,ROUND(BL77,0),0)</f>
        <v>0</v>
      </c>
      <c r="R795" s="213">
        <f>IF(BL78&gt;0,ROUND(BL78,0),0)</f>
        <v>292</v>
      </c>
      <c r="S795" s="213">
        <f>IF(BL79&gt;0,ROUND(BL79,0),0)</f>
        <v>0</v>
      </c>
      <c r="T795" s="215">
        <f>IF(BL80&gt;0,ROUND(BL80,2),0)</f>
        <v>0</v>
      </c>
      <c r="U795" s="213"/>
      <c r="V795" s="214"/>
      <c r="W795" s="213"/>
      <c r="X795" s="213"/>
      <c r="Y795" s="213"/>
      <c r="Z795" s="214"/>
      <c r="AA795" s="214"/>
      <c r="AB795" s="214"/>
      <c r="AC795" s="214"/>
      <c r="AD795" s="214"/>
      <c r="AE795" s="214"/>
      <c r="AF795" s="214"/>
      <c r="AG795" s="214"/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  <c r="BI795" s="214"/>
      <c r="BJ795" s="214"/>
      <c r="BK795" s="214"/>
      <c r="BL795" s="214"/>
      <c r="BM795" s="214"/>
      <c r="BN795" s="214"/>
      <c r="BO795" s="214"/>
      <c r="BP795" s="214"/>
      <c r="BQ795" s="214"/>
      <c r="BR795" s="214"/>
      <c r="BS795" s="214"/>
      <c r="BT795" s="214"/>
      <c r="BU795" s="214"/>
      <c r="BV795" s="214"/>
      <c r="BW795" s="214"/>
      <c r="BX795" s="214"/>
      <c r="BY795" s="214"/>
      <c r="BZ795" s="214"/>
      <c r="CA795" s="214"/>
      <c r="CB795" s="214"/>
      <c r="CC795" s="214"/>
      <c r="CD795" s="214"/>
      <c r="CE795" s="214"/>
    </row>
    <row r="796" spans="1:83" ht="12.65" customHeight="1" x14ac:dyDescent="0.3">
      <c r="A796" s="160" t="str">
        <f>RIGHT($C$83,3)&amp;"*"&amp;RIGHT($C$82,4)&amp;"*"&amp;BM$55&amp;"*"&amp;"A"</f>
        <v>023*2021*8590*A</v>
      </c>
      <c r="B796" s="213"/>
      <c r="C796" s="215">
        <f>ROUND(BM60,2)</f>
        <v>0</v>
      </c>
      <c r="D796" s="213">
        <f>ROUND(BM61,0)</f>
        <v>0</v>
      </c>
      <c r="E796" s="213">
        <f>ROUND(BM62,0)</f>
        <v>0</v>
      </c>
      <c r="F796" s="213">
        <f>ROUND(BM63,0)</f>
        <v>0</v>
      </c>
      <c r="G796" s="213">
        <f>ROUND(BM64,0)</f>
        <v>0</v>
      </c>
      <c r="H796" s="213">
        <f>ROUND(BM65,0)</f>
        <v>0</v>
      </c>
      <c r="I796" s="213">
        <f>ROUND(BM66,0)</f>
        <v>0</v>
      </c>
      <c r="J796" s="213">
        <f>ROUND(BM67,0)</f>
        <v>0</v>
      </c>
      <c r="K796" s="213">
        <f>ROUND(BM68,0)</f>
        <v>0</v>
      </c>
      <c r="L796" s="213">
        <f>ROUND(BM69,0)</f>
        <v>0</v>
      </c>
      <c r="M796" s="213">
        <f>ROUND(BM70,0)</f>
        <v>0</v>
      </c>
      <c r="N796" s="213"/>
      <c r="O796" s="213"/>
      <c r="P796" s="213">
        <f>IF(BM76&gt;0,ROUND(BM76,0),0)</f>
        <v>0</v>
      </c>
      <c r="Q796" s="213">
        <f>IF(BM77&gt;0,ROUND(BM77,0),0)</f>
        <v>0</v>
      </c>
      <c r="R796" s="213">
        <f>IF(BM78&gt;0,ROUND(BM78,0),0)</f>
        <v>0</v>
      </c>
      <c r="S796" s="213">
        <f>IF(BM79&gt;0,ROUND(BM79,0),0)</f>
        <v>0</v>
      </c>
      <c r="T796" s="215">
        <f>IF(BM80&gt;0,ROUND(BM80,2),0)</f>
        <v>0</v>
      </c>
      <c r="U796" s="213"/>
      <c r="V796" s="214"/>
      <c r="W796" s="213"/>
      <c r="X796" s="213"/>
      <c r="Y796" s="213"/>
      <c r="Z796" s="214"/>
      <c r="AA796" s="214"/>
      <c r="AB796" s="214"/>
      <c r="AC796" s="214"/>
      <c r="AD796" s="214"/>
      <c r="AE796" s="214"/>
      <c r="AF796" s="214"/>
      <c r="AG796" s="214"/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  <c r="BI796" s="214"/>
      <c r="BJ796" s="214"/>
      <c r="BK796" s="214"/>
      <c r="BL796" s="214"/>
      <c r="BM796" s="214"/>
      <c r="BN796" s="214"/>
      <c r="BO796" s="214"/>
      <c r="BP796" s="214"/>
      <c r="BQ796" s="214"/>
      <c r="BR796" s="214"/>
      <c r="BS796" s="214"/>
      <c r="BT796" s="214"/>
      <c r="BU796" s="214"/>
      <c r="BV796" s="214"/>
      <c r="BW796" s="214"/>
      <c r="BX796" s="214"/>
      <c r="BY796" s="214"/>
      <c r="BZ796" s="214"/>
      <c r="CA796" s="214"/>
      <c r="CB796" s="214"/>
      <c r="CC796" s="214"/>
      <c r="CD796" s="214"/>
      <c r="CE796" s="214"/>
    </row>
    <row r="797" spans="1:83" ht="12.65" customHeight="1" x14ac:dyDescent="0.3">
      <c r="A797" s="160" t="str">
        <f>RIGHT($C$83,3)&amp;"*"&amp;RIGHT($C$82,4)&amp;"*"&amp;BN$55&amp;"*"&amp;"A"</f>
        <v>023*2021*8610*A</v>
      </c>
      <c r="B797" s="213"/>
      <c r="C797" s="215">
        <f>ROUND(BN60,2)</f>
        <v>2.46</v>
      </c>
      <c r="D797" s="213">
        <f>ROUND(BN61,0)</f>
        <v>302639</v>
      </c>
      <c r="E797" s="213">
        <f>ROUND(BN62,0)</f>
        <v>63255</v>
      </c>
      <c r="F797" s="213">
        <f>ROUND(BN63,0)</f>
        <v>0</v>
      </c>
      <c r="G797" s="213">
        <f>ROUND(BN64,0)</f>
        <v>15357</v>
      </c>
      <c r="H797" s="213">
        <f>ROUND(BN65,0)</f>
        <v>23509</v>
      </c>
      <c r="I797" s="213">
        <f>ROUND(BN66,0)</f>
        <v>67939</v>
      </c>
      <c r="J797" s="213">
        <f>ROUND(BN67,0)</f>
        <v>81186</v>
      </c>
      <c r="K797" s="213">
        <f>ROUND(BN68,0)</f>
        <v>15127</v>
      </c>
      <c r="L797" s="213">
        <f>ROUND(BN69,0)</f>
        <v>136354</v>
      </c>
      <c r="M797" s="213">
        <f>ROUND(BN70,0)</f>
        <v>0</v>
      </c>
      <c r="N797" s="213"/>
      <c r="O797" s="213"/>
      <c r="P797" s="213">
        <f>IF(BN76&gt;0,ROUND(BN76,0),0)</f>
        <v>7773</v>
      </c>
      <c r="Q797" s="213">
        <f>IF(BN77&gt;0,ROUND(BN77,0),0)</f>
        <v>0</v>
      </c>
      <c r="R797" s="213">
        <f>IF(BN78&gt;0,ROUND(BN78,0),0)</f>
        <v>0</v>
      </c>
      <c r="S797" s="213">
        <f>IF(BN79&gt;0,ROUND(BN79,0),0)</f>
        <v>0</v>
      </c>
      <c r="T797" s="215">
        <f>IF(BN80&gt;0,ROUND(BN80,2),0)</f>
        <v>0</v>
      </c>
      <c r="U797" s="213"/>
      <c r="V797" s="214"/>
      <c r="W797" s="213"/>
      <c r="X797" s="213"/>
      <c r="Y797" s="213"/>
      <c r="Z797" s="214"/>
      <c r="AA797" s="214"/>
      <c r="AB797" s="214"/>
      <c r="AC797" s="214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214"/>
      <c r="BN797" s="214"/>
      <c r="BO797" s="214"/>
      <c r="BP797" s="214"/>
      <c r="BQ797" s="214"/>
      <c r="BR797" s="214"/>
      <c r="BS797" s="214"/>
      <c r="BT797" s="214"/>
      <c r="BU797" s="214"/>
      <c r="BV797" s="214"/>
      <c r="BW797" s="214"/>
      <c r="BX797" s="214"/>
      <c r="BY797" s="214"/>
      <c r="BZ797" s="214"/>
      <c r="CA797" s="214"/>
      <c r="CB797" s="214"/>
      <c r="CC797" s="214"/>
      <c r="CD797" s="214"/>
      <c r="CE797" s="214"/>
    </row>
    <row r="798" spans="1:83" ht="12.65" customHeight="1" x14ac:dyDescent="0.3">
      <c r="A798" s="160" t="str">
        <f>RIGHT($C$83,3)&amp;"*"&amp;RIGHT($C$82,4)&amp;"*"&amp;BO$55&amp;"*"&amp;"A"</f>
        <v>023*2021*8620*A</v>
      </c>
      <c r="B798" s="213"/>
      <c r="C798" s="215">
        <f>ROUND(BO60,2)</f>
        <v>0.49</v>
      </c>
      <c r="D798" s="213">
        <f>ROUND(BO61,0)</f>
        <v>44572</v>
      </c>
      <c r="E798" s="213">
        <f>ROUND(BO62,0)</f>
        <v>9316</v>
      </c>
      <c r="F798" s="213">
        <f>ROUND(BO63,0)</f>
        <v>0</v>
      </c>
      <c r="G798" s="213">
        <f>ROUND(BO64,0)</f>
        <v>1320</v>
      </c>
      <c r="H798" s="213">
        <f>ROUND(BO65,0)</f>
        <v>0</v>
      </c>
      <c r="I798" s="213">
        <f>ROUND(BO66,0)</f>
        <v>2403</v>
      </c>
      <c r="J798" s="213">
        <f>ROUND(BO67,0)</f>
        <v>0</v>
      </c>
      <c r="K798" s="213">
        <f>ROUND(BO68,0)</f>
        <v>0</v>
      </c>
      <c r="L798" s="213">
        <f>ROUND(BO69,0)</f>
        <v>424</v>
      </c>
      <c r="M798" s="213">
        <f>ROUND(BO70,0)</f>
        <v>0</v>
      </c>
      <c r="N798" s="213"/>
      <c r="O798" s="213"/>
      <c r="P798" s="213">
        <f>IF(BO76&gt;0,ROUND(BO76,0),0)</f>
        <v>0</v>
      </c>
      <c r="Q798" s="213">
        <f>IF(BO77&gt;0,ROUND(BO77,0),0)</f>
        <v>0</v>
      </c>
      <c r="R798" s="213">
        <f>IF(BO78&gt;0,ROUND(BO78,0),0)</f>
        <v>0</v>
      </c>
      <c r="S798" s="213">
        <f>IF(BO79&gt;0,ROUND(BO79,0),0)</f>
        <v>0</v>
      </c>
      <c r="T798" s="215">
        <f>IF(BO80&gt;0,ROUND(BO80,2),0)</f>
        <v>0</v>
      </c>
      <c r="U798" s="213"/>
      <c r="V798" s="214"/>
      <c r="W798" s="213"/>
      <c r="X798" s="213"/>
      <c r="Y798" s="213"/>
      <c r="Z798" s="214"/>
      <c r="AA798" s="214"/>
      <c r="AB798" s="214"/>
      <c r="AC798" s="214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4"/>
      <c r="BN798" s="214"/>
      <c r="BO798" s="214"/>
      <c r="BP798" s="214"/>
      <c r="BQ798" s="214"/>
      <c r="BR798" s="214"/>
      <c r="BS798" s="214"/>
      <c r="BT798" s="214"/>
      <c r="BU798" s="214"/>
      <c r="BV798" s="214"/>
      <c r="BW798" s="214"/>
      <c r="BX798" s="214"/>
      <c r="BY798" s="214"/>
      <c r="BZ798" s="214"/>
      <c r="CA798" s="214"/>
      <c r="CB798" s="214"/>
      <c r="CC798" s="214"/>
      <c r="CD798" s="214"/>
      <c r="CE798" s="214"/>
    </row>
    <row r="799" spans="1:83" ht="12.65" customHeight="1" x14ac:dyDescent="0.3">
      <c r="A799" s="160" t="str">
        <f>RIGHT($C$83,3)&amp;"*"&amp;RIGHT($C$82,4)&amp;"*"&amp;BP$55&amp;"*"&amp;"A"</f>
        <v>023*2021*8630*A</v>
      </c>
      <c r="B799" s="213"/>
      <c r="C799" s="215">
        <f>ROUND(BP60,2)</f>
        <v>0.88</v>
      </c>
      <c r="D799" s="213">
        <f>ROUND(BP61,0)</f>
        <v>72787</v>
      </c>
      <c r="E799" s="213">
        <f>ROUND(BP62,0)</f>
        <v>15213</v>
      </c>
      <c r="F799" s="213">
        <f>ROUND(BP63,0)</f>
        <v>0</v>
      </c>
      <c r="G799" s="213">
        <f>ROUND(BP64,0)</f>
        <v>3530</v>
      </c>
      <c r="H799" s="213">
        <f>ROUND(BP65,0)</f>
        <v>308</v>
      </c>
      <c r="I799" s="213">
        <f>ROUND(BP66,0)</f>
        <v>2113</v>
      </c>
      <c r="J799" s="213">
        <f>ROUND(BP67,0)</f>
        <v>0</v>
      </c>
      <c r="K799" s="213">
        <f>ROUND(BP68,0)</f>
        <v>0</v>
      </c>
      <c r="L799" s="213">
        <f>ROUND(BP69,0)</f>
        <v>65123</v>
      </c>
      <c r="M799" s="213">
        <f>ROUND(BP70,0)</f>
        <v>0</v>
      </c>
      <c r="N799" s="213"/>
      <c r="O799" s="213"/>
      <c r="P799" s="213">
        <f>IF(BP76&gt;0,ROUND(BP76,0),0)</f>
        <v>0</v>
      </c>
      <c r="Q799" s="213">
        <f>IF(BP77&gt;0,ROUND(BP77,0),0)</f>
        <v>0</v>
      </c>
      <c r="R799" s="213">
        <f>IF(BP78&gt;0,ROUND(BP78,0),0)</f>
        <v>0</v>
      </c>
      <c r="S799" s="213">
        <f>IF(BP79&gt;0,ROUND(BP79,0),0)</f>
        <v>0</v>
      </c>
      <c r="T799" s="215">
        <f>IF(BP80&gt;0,ROUND(BP80,2),0)</f>
        <v>0</v>
      </c>
      <c r="U799" s="213"/>
      <c r="V799" s="214"/>
      <c r="W799" s="213"/>
      <c r="X799" s="213"/>
      <c r="Y799" s="213"/>
      <c r="Z799" s="214"/>
      <c r="AA799" s="214"/>
      <c r="AB799" s="214"/>
      <c r="AC799" s="214"/>
      <c r="AD799" s="214"/>
      <c r="AE799" s="214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4"/>
      <c r="BN799" s="214"/>
      <c r="BO799" s="214"/>
      <c r="BP799" s="214"/>
      <c r="BQ799" s="214"/>
      <c r="BR799" s="214"/>
      <c r="BS799" s="214"/>
      <c r="BT799" s="214"/>
      <c r="BU799" s="214"/>
      <c r="BV799" s="214"/>
      <c r="BW799" s="214"/>
      <c r="BX799" s="214"/>
      <c r="BY799" s="214"/>
      <c r="BZ799" s="214"/>
      <c r="CA799" s="214"/>
      <c r="CB799" s="214"/>
      <c r="CC799" s="214"/>
      <c r="CD799" s="214"/>
      <c r="CE799" s="214"/>
    </row>
    <row r="800" spans="1:83" ht="12.65" customHeight="1" x14ac:dyDescent="0.3">
      <c r="A800" s="160" t="str">
        <f>RIGHT($C$83,3)&amp;"*"&amp;RIGHT($C$82,4)&amp;"*"&amp;BQ$55&amp;"*"&amp;"A"</f>
        <v>023*2021*8640*A</v>
      </c>
      <c r="B800" s="213"/>
      <c r="C800" s="215">
        <f>ROUND(BQ60,2)</f>
        <v>0</v>
      </c>
      <c r="D800" s="213">
        <f>ROUND(BQ61,0)</f>
        <v>0</v>
      </c>
      <c r="E800" s="213">
        <f>ROUND(BQ62,0)</f>
        <v>0</v>
      </c>
      <c r="F800" s="213">
        <f>ROUND(BQ63,0)</f>
        <v>0</v>
      </c>
      <c r="G800" s="213">
        <f>ROUND(BQ64,0)</f>
        <v>0</v>
      </c>
      <c r="H800" s="213">
        <f>ROUND(BQ65,0)</f>
        <v>0</v>
      </c>
      <c r="I800" s="213">
        <f>ROUND(BQ66,0)</f>
        <v>0</v>
      </c>
      <c r="J800" s="213">
        <f>ROUND(BQ67,0)</f>
        <v>0</v>
      </c>
      <c r="K800" s="213">
        <f>ROUND(BQ68,0)</f>
        <v>0</v>
      </c>
      <c r="L800" s="213">
        <f>ROUND(BQ69,0)</f>
        <v>0</v>
      </c>
      <c r="M800" s="213">
        <f>ROUND(BQ70,0)</f>
        <v>0</v>
      </c>
      <c r="N800" s="213"/>
      <c r="O800" s="213"/>
      <c r="P800" s="213">
        <f>IF(BQ76&gt;0,ROUND(BQ76,0),0)</f>
        <v>0</v>
      </c>
      <c r="Q800" s="213">
        <f>IF(BQ77&gt;0,ROUND(BQ77,0),0)</f>
        <v>0</v>
      </c>
      <c r="R800" s="213">
        <f>IF(BQ78&gt;0,ROUND(BQ78,0),0)</f>
        <v>0</v>
      </c>
      <c r="S800" s="213">
        <f>IF(BQ79&gt;0,ROUND(BQ79,0),0)</f>
        <v>0</v>
      </c>
      <c r="T800" s="215">
        <f>IF(BQ80&gt;0,ROUND(BQ80,2),0)</f>
        <v>0</v>
      </c>
      <c r="U800" s="213"/>
      <c r="V800" s="214"/>
      <c r="W800" s="213"/>
      <c r="X800" s="213"/>
      <c r="Y800" s="213"/>
      <c r="Z800" s="214"/>
      <c r="AA800" s="214"/>
      <c r="AB800" s="214"/>
      <c r="AC800" s="214"/>
      <c r="AD800" s="214"/>
      <c r="AE800" s="214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4"/>
      <c r="BN800" s="214"/>
      <c r="BO800" s="214"/>
      <c r="BP800" s="214"/>
      <c r="BQ800" s="214"/>
      <c r="BR800" s="214"/>
      <c r="BS800" s="214"/>
      <c r="BT800" s="214"/>
      <c r="BU800" s="214"/>
      <c r="BV800" s="214"/>
      <c r="BW800" s="214"/>
      <c r="BX800" s="214"/>
      <c r="BY800" s="214"/>
      <c r="BZ800" s="214"/>
      <c r="CA800" s="214"/>
      <c r="CB800" s="214"/>
      <c r="CC800" s="214"/>
      <c r="CD800" s="214"/>
      <c r="CE800" s="214"/>
    </row>
    <row r="801" spans="1:83" ht="12.65" customHeight="1" x14ac:dyDescent="0.3">
      <c r="A801" s="160" t="str">
        <f>RIGHT($C$83,3)&amp;"*"&amp;RIGHT($C$82,4)&amp;"*"&amp;BR$55&amp;"*"&amp;"A"</f>
        <v>023*2021*8650*A</v>
      </c>
      <c r="B801" s="213"/>
      <c r="C801" s="215">
        <f>ROUND(BR60,2)</f>
        <v>1.93</v>
      </c>
      <c r="D801" s="213">
        <f>ROUND(BR61,0)</f>
        <v>167193</v>
      </c>
      <c r="E801" s="213">
        <f>ROUND(BR62,0)</f>
        <v>34945</v>
      </c>
      <c r="F801" s="213">
        <f>ROUND(BR63,0)</f>
        <v>0</v>
      </c>
      <c r="G801" s="213">
        <f>ROUND(BR64,0)</f>
        <v>3600</v>
      </c>
      <c r="H801" s="213">
        <f>ROUND(BR65,0)</f>
        <v>0</v>
      </c>
      <c r="I801" s="213">
        <f>ROUND(BR66,0)</f>
        <v>11764</v>
      </c>
      <c r="J801" s="213">
        <f>ROUND(BR67,0)</f>
        <v>19239</v>
      </c>
      <c r="K801" s="213">
        <f>ROUND(BR68,0)</f>
        <v>0</v>
      </c>
      <c r="L801" s="213">
        <f>ROUND(BR69,0)</f>
        <v>4909</v>
      </c>
      <c r="M801" s="213">
        <f>ROUND(BR70,0)</f>
        <v>0</v>
      </c>
      <c r="N801" s="213"/>
      <c r="O801" s="213"/>
      <c r="P801" s="213">
        <f>IF(BR76&gt;0,ROUND(BR76,0),0)</f>
        <v>1842</v>
      </c>
      <c r="Q801" s="213">
        <f>IF(BR77&gt;0,ROUND(BR77,0),0)</f>
        <v>0</v>
      </c>
      <c r="R801" s="213">
        <f>IF(BR78&gt;0,ROUND(BR78,0),0)</f>
        <v>0</v>
      </c>
      <c r="S801" s="213">
        <f>IF(BR79&gt;0,ROUND(BR79,0),0)</f>
        <v>0</v>
      </c>
      <c r="T801" s="215">
        <f>IF(BR80&gt;0,ROUND(BR80,2),0)</f>
        <v>0</v>
      </c>
      <c r="U801" s="213"/>
      <c r="V801" s="214"/>
      <c r="W801" s="213"/>
      <c r="X801" s="213"/>
      <c r="Y801" s="213"/>
      <c r="Z801" s="214"/>
      <c r="AA801" s="214"/>
      <c r="AB801" s="214"/>
      <c r="AC801" s="214"/>
      <c r="AD801" s="214"/>
      <c r="AE801" s="214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4"/>
      <c r="BN801" s="214"/>
      <c r="BO801" s="214"/>
      <c r="BP801" s="214"/>
      <c r="BQ801" s="214"/>
      <c r="BR801" s="214"/>
      <c r="BS801" s="214"/>
      <c r="BT801" s="214"/>
      <c r="BU801" s="214"/>
      <c r="BV801" s="214"/>
      <c r="BW801" s="214"/>
      <c r="BX801" s="214"/>
      <c r="BY801" s="214"/>
      <c r="BZ801" s="214"/>
      <c r="CA801" s="214"/>
      <c r="CB801" s="214"/>
      <c r="CC801" s="214"/>
      <c r="CD801" s="214"/>
      <c r="CE801" s="214"/>
    </row>
    <row r="802" spans="1:83" ht="12.65" customHeight="1" x14ac:dyDescent="0.3">
      <c r="A802" s="160" t="str">
        <f>RIGHT($C$83,3)&amp;"*"&amp;RIGHT($C$82,4)&amp;"*"&amp;BS$55&amp;"*"&amp;"A"</f>
        <v>023*2021*8660*A</v>
      </c>
      <c r="B802" s="213"/>
      <c r="C802" s="215">
        <f>ROUND(BS60,2)</f>
        <v>0</v>
      </c>
      <c r="D802" s="213">
        <f>ROUND(BS61,0)</f>
        <v>0</v>
      </c>
      <c r="E802" s="213">
        <f>ROUND(BS62,0)</f>
        <v>0</v>
      </c>
      <c r="F802" s="213">
        <f>ROUND(BS63,0)</f>
        <v>0</v>
      </c>
      <c r="G802" s="213">
        <f>ROUND(BS64,0)</f>
        <v>0</v>
      </c>
      <c r="H802" s="213">
        <f>ROUND(BS65,0)</f>
        <v>0</v>
      </c>
      <c r="I802" s="213">
        <f>ROUND(BS66,0)</f>
        <v>0</v>
      </c>
      <c r="J802" s="213">
        <f>ROUND(BS67,0)</f>
        <v>0</v>
      </c>
      <c r="K802" s="213">
        <f>ROUND(BS68,0)</f>
        <v>0</v>
      </c>
      <c r="L802" s="213">
        <f>ROUND(BS69,0)</f>
        <v>0</v>
      </c>
      <c r="M802" s="213">
        <f>ROUND(BS70,0)</f>
        <v>0</v>
      </c>
      <c r="N802" s="213"/>
      <c r="O802" s="213"/>
      <c r="P802" s="213">
        <f>IF(BS76&gt;0,ROUND(BS76,0),0)</f>
        <v>0</v>
      </c>
      <c r="Q802" s="213">
        <f>IF(BS77&gt;0,ROUND(BS77,0),0)</f>
        <v>0</v>
      </c>
      <c r="R802" s="213">
        <f>IF(BS78&gt;0,ROUND(BS78,0),0)</f>
        <v>0</v>
      </c>
      <c r="S802" s="213">
        <f>IF(BS79&gt;0,ROUND(BS79,0),0)</f>
        <v>0</v>
      </c>
      <c r="T802" s="215">
        <f>IF(BS80&gt;0,ROUND(BS80,2),0)</f>
        <v>0</v>
      </c>
      <c r="U802" s="213"/>
      <c r="V802" s="214"/>
      <c r="W802" s="213"/>
      <c r="X802" s="213"/>
      <c r="Y802" s="213"/>
      <c r="Z802" s="214"/>
      <c r="AA802" s="214"/>
      <c r="AB802" s="214"/>
      <c r="AC802" s="214"/>
      <c r="AD802" s="214"/>
      <c r="AE802" s="214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4"/>
      <c r="BN802" s="214"/>
      <c r="BO802" s="214"/>
      <c r="BP802" s="214"/>
      <c r="BQ802" s="214"/>
      <c r="BR802" s="214"/>
      <c r="BS802" s="214"/>
      <c r="BT802" s="214"/>
      <c r="BU802" s="214"/>
      <c r="BV802" s="214"/>
      <c r="BW802" s="214"/>
      <c r="BX802" s="214"/>
      <c r="BY802" s="214"/>
      <c r="BZ802" s="214"/>
      <c r="CA802" s="214"/>
      <c r="CB802" s="214"/>
      <c r="CC802" s="214"/>
      <c r="CD802" s="214"/>
      <c r="CE802" s="214"/>
    </row>
    <row r="803" spans="1:83" ht="12.65" customHeight="1" x14ac:dyDescent="0.3">
      <c r="A803" s="160" t="str">
        <f>RIGHT($C$83,3)&amp;"*"&amp;RIGHT($C$82,4)&amp;"*"&amp;BT$55&amp;"*"&amp;"A"</f>
        <v>023*2021*8670*A</v>
      </c>
      <c r="B803" s="213"/>
      <c r="C803" s="215">
        <f>ROUND(BT60,2)</f>
        <v>0</v>
      </c>
      <c r="D803" s="213">
        <f>ROUND(BT61,0)</f>
        <v>0</v>
      </c>
      <c r="E803" s="213">
        <f>ROUND(BT62,0)</f>
        <v>0</v>
      </c>
      <c r="F803" s="213">
        <f>ROUND(BT63,0)</f>
        <v>0</v>
      </c>
      <c r="G803" s="213">
        <f>ROUND(BT64,0)</f>
        <v>0</v>
      </c>
      <c r="H803" s="213">
        <f>ROUND(BT65,0)</f>
        <v>0</v>
      </c>
      <c r="I803" s="213">
        <f>ROUND(BT66,0)</f>
        <v>0</v>
      </c>
      <c r="J803" s="213">
        <f>ROUND(BT67,0)</f>
        <v>0</v>
      </c>
      <c r="K803" s="213">
        <f>ROUND(BT68,0)</f>
        <v>0</v>
      </c>
      <c r="L803" s="213">
        <f>ROUND(BT69,0)</f>
        <v>0</v>
      </c>
      <c r="M803" s="213">
        <f>ROUND(BT70,0)</f>
        <v>0</v>
      </c>
      <c r="N803" s="213"/>
      <c r="O803" s="213"/>
      <c r="P803" s="213">
        <f>IF(BT76&gt;0,ROUND(BT76,0),0)</f>
        <v>0</v>
      </c>
      <c r="Q803" s="213">
        <f>IF(BT77&gt;0,ROUND(BT77,0),0)</f>
        <v>0</v>
      </c>
      <c r="R803" s="213">
        <f>IF(BT78&gt;0,ROUND(BT78,0),0)</f>
        <v>0</v>
      </c>
      <c r="S803" s="213">
        <f>IF(BT79&gt;0,ROUND(BT79,0),0)</f>
        <v>0</v>
      </c>
      <c r="T803" s="215">
        <f>IF(BT80&gt;0,ROUND(BT80,2),0)</f>
        <v>0</v>
      </c>
      <c r="U803" s="213"/>
      <c r="V803" s="214"/>
      <c r="W803" s="213"/>
      <c r="X803" s="213"/>
      <c r="Y803" s="213"/>
      <c r="Z803" s="214"/>
      <c r="AA803" s="214"/>
      <c r="AB803" s="214"/>
      <c r="AC803" s="214"/>
      <c r="AD803" s="214"/>
      <c r="AE803" s="214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4"/>
      <c r="BN803" s="214"/>
      <c r="BO803" s="214"/>
      <c r="BP803" s="214"/>
      <c r="BQ803" s="214"/>
      <c r="BR803" s="214"/>
      <c r="BS803" s="214"/>
      <c r="BT803" s="214"/>
      <c r="BU803" s="214"/>
      <c r="BV803" s="214"/>
      <c r="BW803" s="214"/>
      <c r="BX803" s="214"/>
      <c r="BY803" s="214"/>
      <c r="BZ803" s="214"/>
      <c r="CA803" s="214"/>
      <c r="CB803" s="214"/>
      <c r="CC803" s="214"/>
      <c r="CD803" s="214"/>
      <c r="CE803" s="214"/>
    </row>
    <row r="804" spans="1:83" ht="12.65" customHeight="1" x14ac:dyDescent="0.3">
      <c r="A804" s="160" t="str">
        <f>RIGHT($C$83,3)&amp;"*"&amp;RIGHT($C$82,4)&amp;"*"&amp;BU$55&amp;"*"&amp;"A"</f>
        <v>023*2021*8680*A</v>
      </c>
      <c r="B804" s="213"/>
      <c r="C804" s="215">
        <f>ROUND(BU60,2)</f>
        <v>0</v>
      </c>
      <c r="D804" s="213">
        <f>ROUND(BU61,0)</f>
        <v>0</v>
      </c>
      <c r="E804" s="213">
        <f>ROUND(BU62,0)</f>
        <v>0</v>
      </c>
      <c r="F804" s="213">
        <f>ROUND(BU63,0)</f>
        <v>0</v>
      </c>
      <c r="G804" s="213">
        <f>ROUND(BU64,0)</f>
        <v>0</v>
      </c>
      <c r="H804" s="213">
        <f>ROUND(BU65,0)</f>
        <v>0</v>
      </c>
      <c r="I804" s="213">
        <f>ROUND(BU66,0)</f>
        <v>0</v>
      </c>
      <c r="J804" s="213">
        <f>ROUND(BU67,0)</f>
        <v>0</v>
      </c>
      <c r="K804" s="213">
        <f>ROUND(BU68,0)</f>
        <v>0</v>
      </c>
      <c r="L804" s="213">
        <f>ROUND(BU69,0)</f>
        <v>0</v>
      </c>
      <c r="M804" s="213">
        <f>ROUND(BU70,0)</f>
        <v>0</v>
      </c>
      <c r="N804" s="213"/>
      <c r="O804" s="213"/>
      <c r="P804" s="213">
        <f>IF(BU76&gt;0,ROUND(BU76,0),0)</f>
        <v>0</v>
      </c>
      <c r="Q804" s="213">
        <f>IF(BU77&gt;0,ROUND(BU77,0),0)</f>
        <v>0</v>
      </c>
      <c r="R804" s="213">
        <f>IF(BU78&gt;0,ROUND(BU78,0),0)</f>
        <v>0</v>
      </c>
      <c r="S804" s="213">
        <f>IF(BU79&gt;0,ROUND(BU79,0),0)</f>
        <v>0</v>
      </c>
      <c r="T804" s="215">
        <f>IF(BU80&gt;0,ROUND(BU80,2),0)</f>
        <v>0</v>
      </c>
      <c r="U804" s="213"/>
      <c r="V804" s="214"/>
      <c r="W804" s="213"/>
      <c r="X804" s="213"/>
      <c r="Y804" s="213"/>
      <c r="Z804" s="214"/>
      <c r="AA804" s="214"/>
      <c r="AB804" s="214"/>
      <c r="AC804" s="214"/>
      <c r="AD804" s="214"/>
      <c r="AE804" s="214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4"/>
      <c r="BN804" s="214"/>
      <c r="BO804" s="214"/>
      <c r="BP804" s="214"/>
      <c r="BQ804" s="214"/>
      <c r="BR804" s="214"/>
      <c r="BS804" s="214"/>
      <c r="BT804" s="214"/>
      <c r="BU804" s="214"/>
      <c r="BV804" s="214"/>
      <c r="BW804" s="214"/>
      <c r="BX804" s="214"/>
      <c r="BY804" s="214"/>
      <c r="BZ804" s="214"/>
      <c r="CA804" s="214"/>
      <c r="CB804" s="214"/>
      <c r="CC804" s="214"/>
      <c r="CD804" s="214"/>
      <c r="CE804" s="214"/>
    </row>
    <row r="805" spans="1:83" ht="12.65" customHeight="1" x14ac:dyDescent="0.3">
      <c r="A805" s="160" t="str">
        <f>RIGHT($C$83,3)&amp;"*"&amp;RIGHT($C$82,4)&amp;"*"&amp;BV$55&amp;"*"&amp;"A"</f>
        <v>023*2021*8690*A</v>
      </c>
      <c r="B805" s="213"/>
      <c r="C805" s="215">
        <f>ROUND(BV60,2)</f>
        <v>3.55</v>
      </c>
      <c r="D805" s="213">
        <f>ROUND(BV61,0)</f>
        <v>182847</v>
      </c>
      <c r="E805" s="213">
        <f>ROUND(BV62,0)</f>
        <v>38217</v>
      </c>
      <c r="F805" s="213">
        <f>ROUND(BV63,0)</f>
        <v>0</v>
      </c>
      <c r="G805" s="213">
        <f>ROUND(BV64,0)</f>
        <v>1167</v>
      </c>
      <c r="H805" s="213">
        <f>ROUND(BV65,0)</f>
        <v>0</v>
      </c>
      <c r="I805" s="213">
        <f>ROUND(BV66,0)</f>
        <v>6587</v>
      </c>
      <c r="J805" s="213">
        <f>ROUND(BV67,0)</f>
        <v>10110</v>
      </c>
      <c r="K805" s="213">
        <f>ROUND(BV68,0)</f>
        <v>2402</v>
      </c>
      <c r="L805" s="213">
        <f>ROUND(BV69,0)</f>
        <v>19990</v>
      </c>
      <c r="M805" s="213">
        <f>ROUND(BV70,0)</f>
        <v>0</v>
      </c>
      <c r="N805" s="213"/>
      <c r="O805" s="213"/>
      <c r="P805" s="213">
        <f>IF(BV76&gt;0,ROUND(BV76,0),0)</f>
        <v>968</v>
      </c>
      <c r="Q805" s="213">
        <f>IF(BV77&gt;0,ROUND(BV77,0),0)</f>
        <v>0</v>
      </c>
      <c r="R805" s="213">
        <f>IF(BV78&gt;0,ROUND(BV78,0),0)</f>
        <v>0</v>
      </c>
      <c r="S805" s="213">
        <f>IF(BV79&gt;0,ROUND(BV79,0),0)</f>
        <v>0</v>
      </c>
      <c r="T805" s="215">
        <f>IF(BV80&gt;0,ROUND(BV80,2),0)</f>
        <v>0</v>
      </c>
      <c r="U805" s="213"/>
      <c r="V805" s="214"/>
      <c r="W805" s="213"/>
      <c r="X805" s="213"/>
      <c r="Y805" s="213"/>
      <c r="Z805" s="214"/>
      <c r="AA805" s="214"/>
      <c r="AB805" s="214"/>
      <c r="AC805" s="214"/>
      <c r="AD805" s="214"/>
      <c r="AE805" s="214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4"/>
      <c r="BN805" s="214"/>
      <c r="BO805" s="214"/>
      <c r="BP805" s="214"/>
      <c r="BQ805" s="214"/>
      <c r="BR805" s="214"/>
      <c r="BS805" s="214"/>
      <c r="BT805" s="214"/>
      <c r="BU805" s="214"/>
      <c r="BV805" s="214"/>
      <c r="BW805" s="214"/>
      <c r="BX805" s="214"/>
      <c r="BY805" s="214"/>
      <c r="BZ805" s="214"/>
      <c r="CA805" s="214"/>
      <c r="CB805" s="214"/>
      <c r="CC805" s="214"/>
      <c r="CD805" s="214"/>
      <c r="CE805" s="214"/>
    </row>
    <row r="806" spans="1:83" ht="12.65" customHeight="1" x14ac:dyDescent="0.3">
      <c r="A806" s="160" t="str">
        <f>RIGHT($C$83,3)&amp;"*"&amp;RIGHT($C$82,4)&amp;"*"&amp;BW$55&amp;"*"&amp;"A"</f>
        <v>023*2021*8700*A</v>
      </c>
      <c r="B806" s="213"/>
      <c r="C806" s="215">
        <f>ROUND(BW60,2)</f>
        <v>0</v>
      </c>
      <c r="D806" s="213">
        <f>ROUND(BW61,0)</f>
        <v>0</v>
      </c>
      <c r="E806" s="213">
        <f>ROUND(BW62,0)</f>
        <v>0</v>
      </c>
      <c r="F806" s="213">
        <f>ROUND(BW63,0)</f>
        <v>0</v>
      </c>
      <c r="G806" s="213">
        <f>ROUND(BW64,0)</f>
        <v>0</v>
      </c>
      <c r="H806" s="213">
        <f>ROUND(BW65,0)</f>
        <v>0</v>
      </c>
      <c r="I806" s="213">
        <f>ROUND(BW66,0)</f>
        <v>0</v>
      </c>
      <c r="J806" s="213">
        <f>ROUND(BW67,0)</f>
        <v>0</v>
      </c>
      <c r="K806" s="213">
        <f>ROUND(BW68,0)</f>
        <v>0</v>
      </c>
      <c r="L806" s="213">
        <f>ROUND(BW69,0)</f>
        <v>0</v>
      </c>
      <c r="M806" s="213">
        <f>ROUND(BW70,0)</f>
        <v>0</v>
      </c>
      <c r="N806" s="213"/>
      <c r="O806" s="213"/>
      <c r="P806" s="213">
        <f>IF(BW76&gt;0,ROUND(BW76,0),0)</f>
        <v>0</v>
      </c>
      <c r="Q806" s="213">
        <f>IF(BW77&gt;0,ROUND(BW77,0),0)</f>
        <v>0</v>
      </c>
      <c r="R806" s="213">
        <f>IF(BW78&gt;0,ROUND(BW78,0),0)</f>
        <v>0</v>
      </c>
      <c r="S806" s="213">
        <f>IF(BW79&gt;0,ROUND(BW79,0),0)</f>
        <v>0</v>
      </c>
      <c r="T806" s="215">
        <f>IF(BW80&gt;0,ROUND(BW80,2),0)</f>
        <v>0</v>
      </c>
      <c r="U806" s="213"/>
      <c r="V806" s="214"/>
      <c r="W806" s="213"/>
      <c r="X806" s="213"/>
      <c r="Y806" s="213"/>
      <c r="Z806" s="214"/>
      <c r="AA806" s="214"/>
      <c r="AB806" s="214"/>
      <c r="AC806" s="214"/>
      <c r="AD806" s="214"/>
      <c r="AE806" s="214"/>
      <c r="AF806" s="214"/>
      <c r="AG806" s="214"/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  <c r="BI806" s="214"/>
      <c r="BJ806" s="214"/>
      <c r="BK806" s="214"/>
      <c r="BL806" s="214"/>
      <c r="BM806" s="214"/>
      <c r="BN806" s="214"/>
      <c r="BO806" s="214"/>
      <c r="BP806" s="214"/>
      <c r="BQ806" s="214"/>
      <c r="BR806" s="214"/>
      <c r="BS806" s="214"/>
      <c r="BT806" s="214"/>
      <c r="BU806" s="214"/>
      <c r="BV806" s="214"/>
      <c r="BW806" s="214"/>
      <c r="BX806" s="214"/>
      <c r="BY806" s="214"/>
      <c r="BZ806" s="214"/>
      <c r="CA806" s="214"/>
      <c r="CB806" s="214"/>
      <c r="CC806" s="214"/>
      <c r="CD806" s="214"/>
      <c r="CE806" s="214"/>
    </row>
    <row r="807" spans="1:83" ht="12.65" customHeight="1" x14ac:dyDescent="0.3">
      <c r="A807" s="160" t="str">
        <f>RIGHT($C$83,3)&amp;"*"&amp;RIGHT($C$82,4)&amp;"*"&amp;BX$55&amp;"*"&amp;"A"</f>
        <v>023*2021*8710*A</v>
      </c>
      <c r="B807" s="213"/>
      <c r="C807" s="215">
        <f>ROUND(BX60,2)</f>
        <v>1.23</v>
      </c>
      <c r="D807" s="213">
        <f>ROUND(BX61,0)</f>
        <v>88315</v>
      </c>
      <c r="E807" s="213">
        <f>ROUND(BX62,0)</f>
        <v>18459</v>
      </c>
      <c r="F807" s="213">
        <f>ROUND(BX63,0)</f>
        <v>0</v>
      </c>
      <c r="G807" s="213">
        <f>ROUND(BX64,0)</f>
        <v>365</v>
      </c>
      <c r="H807" s="213">
        <f>ROUND(BX65,0)</f>
        <v>0</v>
      </c>
      <c r="I807" s="213">
        <f>ROUND(BX66,0)</f>
        <v>87471</v>
      </c>
      <c r="J807" s="213">
        <f>ROUND(BX67,0)</f>
        <v>0</v>
      </c>
      <c r="K807" s="213">
        <f>ROUND(BX68,0)</f>
        <v>0</v>
      </c>
      <c r="L807" s="213">
        <f>ROUND(BX69,0)</f>
        <v>43292</v>
      </c>
      <c r="M807" s="213">
        <f>ROUND(BX70,0)</f>
        <v>0</v>
      </c>
      <c r="N807" s="213"/>
      <c r="O807" s="213"/>
      <c r="P807" s="213">
        <f>IF(BX76&gt;0,ROUND(BX76,0),0)</f>
        <v>0</v>
      </c>
      <c r="Q807" s="213">
        <f>IF(BX77&gt;0,ROUND(BX77,0),0)</f>
        <v>0</v>
      </c>
      <c r="R807" s="213">
        <f>IF(BX78&gt;0,ROUND(BX78,0),0)</f>
        <v>89</v>
      </c>
      <c r="S807" s="213">
        <f>IF(BX79&gt;0,ROUND(BX79,0),0)</f>
        <v>0</v>
      </c>
      <c r="T807" s="215">
        <f>IF(BX80&gt;0,ROUND(BX80,2),0)</f>
        <v>0</v>
      </c>
      <c r="U807" s="213"/>
      <c r="V807" s="214"/>
      <c r="W807" s="213"/>
      <c r="X807" s="213"/>
      <c r="Y807" s="213"/>
      <c r="Z807" s="214"/>
      <c r="AA807" s="214"/>
      <c r="AB807" s="214"/>
      <c r="AC807" s="214"/>
      <c r="AD807" s="214"/>
      <c r="AE807" s="214"/>
      <c r="AF807" s="214"/>
      <c r="AG807" s="214"/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  <c r="BI807" s="214"/>
      <c r="BJ807" s="214"/>
      <c r="BK807" s="214"/>
      <c r="BL807" s="214"/>
      <c r="BM807" s="214"/>
      <c r="BN807" s="214"/>
      <c r="BO807" s="214"/>
      <c r="BP807" s="214"/>
      <c r="BQ807" s="214"/>
      <c r="BR807" s="214"/>
      <c r="BS807" s="214"/>
      <c r="BT807" s="214"/>
      <c r="BU807" s="214"/>
      <c r="BV807" s="214"/>
      <c r="BW807" s="214"/>
      <c r="BX807" s="214"/>
      <c r="BY807" s="214"/>
      <c r="BZ807" s="214"/>
      <c r="CA807" s="214"/>
      <c r="CB807" s="214"/>
      <c r="CC807" s="214"/>
      <c r="CD807" s="214"/>
      <c r="CE807" s="214"/>
    </row>
    <row r="808" spans="1:83" ht="12.65" customHeight="1" x14ac:dyDescent="0.3">
      <c r="A808" s="160" t="str">
        <f>RIGHT($C$83,3)&amp;"*"&amp;RIGHT($C$82,4)&amp;"*"&amp;BY$55&amp;"*"&amp;"A"</f>
        <v>023*2021*8720*A</v>
      </c>
      <c r="B808" s="213"/>
      <c r="C808" s="215">
        <f>ROUND(BY60,2)</f>
        <v>3.93</v>
      </c>
      <c r="D808" s="213">
        <f>ROUND(BY61,0)</f>
        <v>349858</v>
      </c>
      <c r="E808" s="213">
        <f>ROUND(BY62,0)</f>
        <v>73124</v>
      </c>
      <c r="F808" s="213">
        <f>ROUND(BY63,0)</f>
        <v>0</v>
      </c>
      <c r="G808" s="213">
        <f>ROUND(BY64,0)</f>
        <v>80170</v>
      </c>
      <c r="H808" s="213">
        <f>ROUND(BY65,0)</f>
        <v>0</v>
      </c>
      <c r="I808" s="213">
        <f>ROUND(BY66,0)</f>
        <v>18121</v>
      </c>
      <c r="J808" s="213">
        <f>ROUND(BY67,0)</f>
        <v>5369</v>
      </c>
      <c r="K808" s="213">
        <f>ROUND(BY68,0)</f>
        <v>0</v>
      </c>
      <c r="L808" s="213">
        <f>ROUND(BY69,0)</f>
        <v>6504</v>
      </c>
      <c r="M808" s="213">
        <f>ROUND(BY70,0)</f>
        <v>0</v>
      </c>
      <c r="N808" s="213"/>
      <c r="O808" s="213"/>
      <c r="P808" s="213">
        <f>IF(BY76&gt;0,ROUND(BY76,0),0)</f>
        <v>514</v>
      </c>
      <c r="Q808" s="213">
        <f>IF(BY77&gt;0,ROUND(BY77,0),0)</f>
        <v>0</v>
      </c>
      <c r="R808" s="213">
        <f>IF(BY78&gt;0,ROUND(BY78,0),0)</f>
        <v>103</v>
      </c>
      <c r="S808" s="213">
        <f>IF(BY79&gt;0,ROUND(BY79,0),0)</f>
        <v>0</v>
      </c>
      <c r="T808" s="215">
        <f>IF(BY80&gt;0,ROUND(BY80,2),0)</f>
        <v>0</v>
      </c>
      <c r="U808" s="213"/>
      <c r="V808" s="214"/>
      <c r="W808" s="213"/>
      <c r="X808" s="213"/>
      <c r="Y808" s="213"/>
      <c r="Z808" s="214"/>
      <c r="AA808" s="214"/>
      <c r="AB808" s="214"/>
      <c r="AC808" s="214"/>
      <c r="AD808" s="214"/>
      <c r="AE808" s="214"/>
      <c r="AF808" s="214"/>
      <c r="AG808" s="214"/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  <c r="BI808" s="214"/>
      <c r="BJ808" s="214"/>
      <c r="BK808" s="214"/>
      <c r="BL808" s="214"/>
      <c r="BM808" s="214"/>
      <c r="BN808" s="214"/>
      <c r="BO808" s="214"/>
      <c r="BP808" s="214"/>
      <c r="BQ808" s="214"/>
      <c r="BR808" s="214"/>
      <c r="BS808" s="214"/>
      <c r="BT808" s="214"/>
      <c r="BU808" s="214"/>
      <c r="BV808" s="214"/>
      <c r="BW808" s="214"/>
      <c r="BX808" s="214"/>
      <c r="BY808" s="214"/>
      <c r="BZ808" s="214"/>
      <c r="CA808" s="214"/>
      <c r="CB808" s="214"/>
      <c r="CC808" s="214"/>
      <c r="CD808" s="214"/>
      <c r="CE808" s="214"/>
    </row>
    <row r="809" spans="1:83" ht="12.65" customHeight="1" x14ac:dyDescent="0.3">
      <c r="A809" s="160" t="str">
        <f>RIGHT($C$83,3)&amp;"*"&amp;RIGHT($C$82,4)&amp;"*"&amp;BZ$55&amp;"*"&amp;"A"</f>
        <v>023*2021*8730*A</v>
      </c>
      <c r="B809" s="213"/>
      <c r="C809" s="215">
        <f>ROUND(BZ60,2)</f>
        <v>0</v>
      </c>
      <c r="D809" s="213">
        <f>ROUND(BZ61,0)</f>
        <v>0</v>
      </c>
      <c r="E809" s="213">
        <f>ROUND(BZ62,0)</f>
        <v>0</v>
      </c>
      <c r="F809" s="213">
        <f>ROUND(BZ63,0)</f>
        <v>0</v>
      </c>
      <c r="G809" s="213">
        <f>ROUND(BZ64,0)</f>
        <v>0</v>
      </c>
      <c r="H809" s="213">
        <f>ROUND(BZ65,0)</f>
        <v>0</v>
      </c>
      <c r="I809" s="213">
        <f>ROUND(BZ66,0)</f>
        <v>0</v>
      </c>
      <c r="J809" s="213">
        <f>ROUND(BZ67,0)</f>
        <v>0</v>
      </c>
      <c r="K809" s="213">
        <f>ROUND(BZ68,0)</f>
        <v>0</v>
      </c>
      <c r="L809" s="213">
        <f>ROUND(BZ69,0)</f>
        <v>0</v>
      </c>
      <c r="M809" s="213">
        <f>ROUND(BZ70,0)</f>
        <v>0</v>
      </c>
      <c r="N809" s="213"/>
      <c r="O809" s="213"/>
      <c r="P809" s="213">
        <f>IF(BZ76&gt;0,ROUND(BZ76,0),0)</f>
        <v>0</v>
      </c>
      <c r="Q809" s="213">
        <f>IF(BZ77&gt;0,ROUND(BZ77,0),0)</f>
        <v>0</v>
      </c>
      <c r="R809" s="213">
        <f>IF(BZ78&gt;0,ROUND(BZ78,0),0)</f>
        <v>0</v>
      </c>
      <c r="S809" s="213">
        <f>IF(BZ79&gt;0,ROUND(BZ79,0),0)</f>
        <v>0</v>
      </c>
      <c r="T809" s="215">
        <f>IF(BZ80&gt;0,ROUND(BZ80,2),0)</f>
        <v>0</v>
      </c>
      <c r="U809" s="213"/>
      <c r="V809" s="214"/>
      <c r="W809" s="213"/>
      <c r="X809" s="213"/>
      <c r="Y809" s="213"/>
      <c r="Z809" s="214"/>
      <c r="AA809" s="214"/>
      <c r="AB809" s="214"/>
      <c r="AC809" s="214"/>
      <c r="AD809" s="214"/>
      <c r="AE809" s="214"/>
      <c r="AF809" s="214"/>
      <c r="AG809" s="214"/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  <c r="BI809" s="214"/>
      <c r="BJ809" s="214"/>
      <c r="BK809" s="214"/>
      <c r="BL809" s="214"/>
      <c r="BM809" s="214"/>
      <c r="BN809" s="214"/>
      <c r="BO809" s="214"/>
      <c r="BP809" s="214"/>
      <c r="BQ809" s="214"/>
      <c r="BR809" s="214"/>
      <c r="BS809" s="214"/>
      <c r="BT809" s="214"/>
      <c r="BU809" s="214"/>
      <c r="BV809" s="214"/>
      <c r="BW809" s="214"/>
      <c r="BX809" s="214"/>
      <c r="BY809" s="214"/>
      <c r="BZ809" s="214"/>
      <c r="CA809" s="214"/>
      <c r="CB809" s="214"/>
      <c r="CC809" s="214"/>
      <c r="CD809" s="214"/>
      <c r="CE809" s="214"/>
    </row>
    <row r="810" spans="1:83" ht="12.65" customHeight="1" x14ac:dyDescent="0.3">
      <c r="A810" s="160" t="str">
        <f>RIGHT($C$83,3)&amp;"*"&amp;RIGHT($C$82,4)&amp;"*"&amp;CA$55&amp;"*"&amp;"A"</f>
        <v>023*2021*8740*A</v>
      </c>
      <c r="B810" s="213"/>
      <c r="C810" s="215">
        <f>ROUND(CA60,2)</f>
        <v>0</v>
      </c>
      <c r="D810" s="213">
        <f>ROUND(CA61,0)</f>
        <v>0</v>
      </c>
      <c r="E810" s="213">
        <f>ROUND(CA62,0)</f>
        <v>0</v>
      </c>
      <c r="F810" s="213">
        <f>ROUND(CA63,0)</f>
        <v>0</v>
      </c>
      <c r="G810" s="213">
        <f>ROUND(CA64,0)</f>
        <v>0</v>
      </c>
      <c r="H810" s="213">
        <f>ROUND(CA65,0)</f>
        <v>0</v>
      </c>
      <c r="I810" s="213">
        <f>ROUND(CA66,0)</f>
        <v>0</v>
      </c>
      <c r="J810" s="213">
        <f>ROUND(CA67,0)</f>
        <v>0</v>
      </c>
      <c r="K810" s="213">
        <f>ROUND(CA68,0)</f>
        <v>0</v>
      </c>
      <c r="L810" s="213">
        <f>ROUND(CA69,0)</f>
        <v>0</v>
      </c>
      <c r="M810" s="213">
        <f>ROUND(CA70,0)</f>
        <v>0</v>
      </c>
      <c r="N810" s="213"/>
      <c r="O810" s="213"/>
      <c r="P810" s="213">
        <f>IF(CA76&gt;0,ROUND(CA76,0),0)</f>
        <v>0</v>
      </c>
      <c r="Q810" s="213">
        <f>IF(CA77&gt;0,ROUND(CA77,0),0)</f>
        <v>0</v>
      </c>
      <c r="R810" s="213">
        <f>IF(CA78&gt;0,ROUND(CA78,0),0)</f>
        <v>0</v>
      </c>
      <c r="S810" s="213">
        <f>IF(CA79&gt;0,ROUND(CA79,0),0)</f>
        <v>0</v>
      </c>
      <c r="T810" s="215">
        <f>IF(CA80&gt;0,ROUND(CA80,2),0)</f>
        <v>0</v>
      </c>
      <c r="U810" s="213"/>
      <c r="V810" s="214"/>
      <c r="W810" s="213"/>
      <c r="X810" s="213"/>
      <c r="Y810" s="213"/>
      <c r="Z810" s="214"/>
      <c r="AA810" s="214"/>
      <c r="AB810" s="214"/>
      <c r="AC810" s="214"/>
      <c r="AD810" s="214"/>
      <c r="AE810" s="214"/>
      <c r="AF810" s="214"/>
      <c r="AG810" s="214"/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  <c r="BI810" s="214"/>
      <c r="BJ810" s="214"/>
      <c r="BK810" s="214"/>
      <c r="BL810" s="214"/>
      <c r="BM810" s="214"/>
      <c r="BN810" s="214"/>
      <c r="BO810" s="214"/>
      <c r="BP810" s="214"/>
      <c r="BQ810" s="214"/>
      <c r="BR810" s="214"/>
      <c r="BS810" s="214"/>
      <c r="BT810" s="214"/>
      <c r="BU810" s="214"/>
      <c r="BV810" s="214"/>
      <c r="BW810" s="214"/>
      <c r="BX810" s="214"/>
      <c r="BY810" s="214"/>
      <c r="BZ810" s="214"/>
      <c r="CA810" s="214"/>
      <c r="CB810" s="214"/>
      <c r="CC810" s="214"/>
      <c r="CD810" s="214"/>
      <c r="CE810" s="214"/>
    </row>
    <row r="811" spans="1:83" ht="12.65" customHeight="1" x14ac:dyDescent="0.3">
      <c r="A811" s="160" t="str">
        <f>RIGHT($C$83,3)&amp;"*"&amp;RIGHT($C$82,4)&amp;"*"&amp;CB$55&amp;"*"&amp;"A"</f>
        <v>023*2021*8770*A</v>
      </c>
      <c r="B811" s="213"/>
      <c r="C811" s="215">
        <f>ROUND(CB60,2)</f>
        <v>0</v>
      </c>
      <c r="D811" s="213">
        <f>ROUND(CB61,0)</f>
        <v>0</v>
      </c>
      <c r="E811" s="213">
        <f>ROUND(CB62,0)</f>
        <v>0</v>
      </c>
      <c r="F811" s="213">
        <f>ROUND(CB63,0)</f>
        <v>0</v>
      </c>
      <c r="G811" s="213">
        <f>ROUND(CB64,0)</f>
        <v>0</v>
      </c>
      <c r="H811" s="213">
        <f>ROUND(CB65,0)</f>
        <v>0</v>
      </c>
      <c r="I811" s="213">
        <f>ROUND(CB66,0)</f>
        <v>0</v>
      </c>
      <c r="J811" s="213">
        <f>ROUND(CB67,0)</f>
        <v>0</v>
      </c>
      <c r="K811" s="213">
        <f>ROUND(CB68,0)</f>
        <v>0</v>
      </c>
      <c r="L811" s="213">
        <f>ROUND(CB69,0)</f>
        <v>0</v>
      </c>
      <c r="M811" s="213">
        <f>ROUND(CB70,0)</f>
        <v>0</v>
      </c>
      <c r="N811" s="213"/>
      <c r="O811" s="213"/>
      <c r="P811" s="213">
        <f>IF(CB76&gt;0,ROUND(CB76,0),0)</f>
        <v>0</v>
      </c>
      <c r="Q811" s="213">
        <f>IF(CB77&gt;0,ROUND(CB77,0),0)</f>
        <v>0</v>
      </c>
      <c r="R811" s="213">
        <f>IF(CB78&gt;0,ROUND(CB78,0),0)</f>
        <v>0</v>
      </c>
      <c r="S811" s="213">
        <f>IF(CB79&gt;0,ROUND(CB79,0),0)</f>
        <v>0</v>
      </c>
      <c r="T811" s="215">
        <f>IF(CB80&gt;0,ROUND(CB80,2),0)</f>
        <v>0</v>
      </c>
      <c r="U811" s="213"/>
      <c r="V811" s="214"/>
      <c r="W811" s="213"/>
      <c r="X811" s="213"/>
      <c r="Y811" s="213"/>
      <c r="Z811" s="214"/>
      <c r="AA811" s="214"/>
      <c r="AB811" s="214"/>
      <c r="AC811" s="214"/>
      <c r="AD811" s="214"/>
      <c r="AE811" s="214"/>
      <c r="AF811" s="214"/>
      <c r="AG811" s="214"/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  <c r="BI811" s="214"/>
      <c r="BJ811" s="214"/>
      <c r="BK811" s="214"/>
      <c r="BL811" s="214"/>
      <c r="BM811" s="214"/>
      <c r="BN811" s="214"/>
      <c r="BO811" s="214"/>
      <c r="BP811" s="214"/>
      <c r="BQ811" s="214"/>
      <c r="BR811" s="214"/>
      <c r="BS811" s="214"/>
      <c r="BT811" s="214"/>
      <c r="BU811" s="214"/>
      <c r="BV811" s="214"/>
      <c r="BW811" s="214"/>
      <c r="BX811" s="214"/>
      <c r="BY811" s="214"/>
      <c r="BZ811" s="214"/>
      <c r="CA811" s="214"/>
      <c r="CB811" s="214"/>
      <c r="CC811" s="214"/>
      <c r="CD811" s="214"/>
      <c r="CE811" s="214"/>
    </row>
    <row r="812" spans="1:83" ht="12.65" customHeight="1" x14ac:dyDescent="0.3">
      <c r="A812" s="160" t="str">
        <f>RIGHT($C$83,3)&amp;"*"&amp;RIGHT($C$82,4)&amp;"*"&amp;CC$55&amp;"*"&amp;"A"</f>
        <v>023*2021*8790*A</v>
      </c>
      <c r="B812" s="213"/>
      <c r="C812" s="215">
        <f>ROUND(CC60,2)</f>
        <v>0</v>
      </c>
      <c r="D812" s="213">
        <f>ROUND(CC61,0)</f>
        <v>0</v>
      </c>
      <c r="E812" s="213">
        <f>ROUND(CC62,0)</f>
        <v>0</v>
      </c>
      <c r="F812" s="213">
        <f>ROUND(CC63,0)</f>
        <v>0</v>
      </c>
      <c r="G812" s="213">
        <f>ROUND(CC64,0)</f>
        <v>0</v>
      </c>
      <c r="H812" s="213">
        <f>ROUND(CC65,0)</f>
        <v>0</v>
      </c>
      <c r="I812" s="213">
        <f>ROUND(CC66,0)</f>
        <v>0</v>
      </c>
      <c r="J812" s="213">
        <f>ROUND(CC67,0)</f>
        <v>0</v>
      </c>
      <c r="K812" s="213">
        <f>ROUND(CC68,0)</f>
        <v>0</v>
      </c>
      <c r="L812" s="213">
        <f>ROUND(CC69,0)</f>
        <v>0</v>
      </c>
      <c r="M812" s="213">
        <f>ROUND(CC70,0)</f>
        <v>0</v>
      </c>
      <c r="N812" s="213"/>
      <c r="O812" s="213"/>
      <c r="P812" s="213">
        <f>IF(CC76&gt;0,ROUND(CC76,0),0)</f>
        <v>0</v>
      </c>
      <c r="Q812" s="213">
        <f>IF(CC77&gt;0,ROUND(CC77,0),0)</f>
        <v>0</v>
      </c>
      <c r="R812" s="213">
        <f>IF(CC78&gt;0,ROUND(CC78,0),0)</f>
        <v>0</v>
      </c>
      <c r="S812" s="213">
        <f>IF(CC79&gt;0,ROUND(CC79,0),0)</f>
        <v>0</v>
      </c>
      <c r="T812" s="215">
        <f>IF(CC80&gt;0,ROUND(CC80,2),0)</f>
        <v>0</v>
      </c>
      <c r="U812" s="213"/>
      <c r="V812" s="214"/>
      <c r="W812" s="213"/>
      <c r="X812" s="213"/>
      <c r="Y812" s="213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4"/>
      <c r="BN812" s="214"/>
      <c r="BO812" s="214"/>
      <c r="BP812" s="214"/>
      <c r="BQ812" s="214"/>
      <c r="BR812" s="214"/>
      <c r="BS812" s="214"/>
      <c r="BT812" s="214"/>
      <c r="BU812" s="214"/>
      <c r="BV812" s="214"/>
      <c r="BW812" s="214"/>
      <c r="BX812" s="214"/>
      <c r="BY812" s="214"/>
      <c r="BZ812" s="214"/>
      <c r="CA812" s="214"/>
      <c r="CB812" s="214"/>
      <c r="CC812" s="214"/>
      <c r="CD812" s="214"/>
      <c r="CE812" s="214"/>
    </row>
    <row r="813" spans="1:83" ht="12.65" customHeight="1" x14ac:dyDescent="0.3">
      <c r="A813" s="160" t="str">
        <f>RIGHT($C$83,3)&amp;"*"&amp;RIGHT($C$82,4)&amp;"*"&amp;"9000"&amp;"*"&amp;"A"</f>
        <v>023*2021*9000*A</v>
      </c>
      <c r="B813" s="213"/>
      <c r="C813" s="216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6"/>
      <c r="U813" s="213">
        <f>ROUND(CD69,0)</f>
        <v>370029</v>
      </c>
      <c r="V813" s="214">
        <f>ROUND(CD70,0)</f>
        <v>213248</v>
      </c>
      <c r="W813" s="213">
        <f>ROUND(CE72,0)</f>
        <v>2553629</v>
      </c>
      <c r="X813" s="213">
        <f>ROUND(C131,0)</f>
        <v>0</v>
      </c>
      <c r="Y813" s="213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4"/>
      <c r="BN813" s="214"/>
      <c r="BO813" s="214"/>
      <c r="BP813" s="214"/>
      <c r="BQ813" s="214"/>
      <c r="BR813" s="214"/>
      <c r="BS813" s="214"/>
      <c r="BT813" s="214"/>
      <c r="BU813" s="214"/>
      <c r="BV813" s="214"/>
      <c r="BW813" s="214"/>
      <c r="BX813" s="214"/>
      <c r="BY813" s="214"/>
      <c r="BZ813" s="214"/>
      <c r="CA813" s="214"/>
      <c r="CB813" s="214"/>
      <c r="CC813" s="214"/>
      <c r="CD813" s="214"/>
      <c r="CE813" s="214"/>
    </row>
    <row r="814" spans="1:83" ht="12.65" customHeight="1" x14ac:dyDescent="0.3"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4"/>
      <c r="BN814" s="214"/>
      <c r="BO814" s="214"/>
      <c r="BP814" s="214"/>
      <c r="BQ814" s="214"/>
      <c r="BR814" s="214"/>
      <c r="BS814" s="214"/>
      <c r="BT814" s="214"/>
      <c r="BU814" s="214"/>
      <c r="BV814" s="214"/>
      <c r="BW814" s="214"/>
      <c r="BX814" s="214"/>
      <c r="BY814" s="214"/>
      <c r="BZ814" s="214"/>
      <c r="CA814" s="214"/>
      <c r="CB814" s="214"/>
      <c r="CC814" s="214"/>
      <c r="CD814" s="214"/>
      <c r="CE814" s="214"/>
    </row>
    <row r="815" spans="1:83" ht="12.65" customHeight="1" x14ac:dyDescent="0.3">
      <c r="B815" s="217" t="s">
        <v>1004</v>
      </c>
      <c r="C815" s="218">
        <f t="shared" ref="C815:K815" si="22">SUM(C734:C813)</f>
        <v>90.069999999999979</v>
      </c>
      <c r="D815" s="214">
        <f t="shared" si="22"/>
        <v>7013119</v>
      </c>
      <c r="E815" s="214">
        <f t="shared" si="22"/>
        <v>1465824</v>
      </c>
      <c r="F815" s="214">
        <f t="shared" si="22"/>
        <v>3175398</v>
      </c>
      <c r="G815" s="214">
        <f t="shared" si="22"/>
        <v>1577807</v>
      </c>
      <c r="H815" s="214">
        <f t="shared" si="22"/>
        <v>209479</v>
      </c>
      <c r="I815" s="214">
        <f t="shared" si="22"/>
        <v>1505036</v>
      </c>
      <c r="J815" s="214">
        <f t="shared" si="22"/>
        <v>598770</v>
      </c>
      <c r="K815" s="214">
        <f t="shared" si="22"/>
        <v>170913</v>
      </c>
      <c r="L815" s="214">
        <f>SUM(L734:L813)+SUM(U734:U813)</f>
        <v>1363460</v>
      </c>
      <c r="M815" s="214">
        <f>SUM(M734:M813)+SUM(V734:V813)</f>
        <v>213248</v>
      </c>
      <c r="N815" s="214">
        <f t="shared" ref="N815:Y815" si="23">SUM(N734:N813)</f>
        <v>23850716</v>
      </c>
      <c r="O815" s="214">
        <f t="shared" si="23"/>
        <v>3685543</v>
      </c>
      <c r="P815" s="214">
        <f t="shared" si="23"/>
        <v>57328</v>
      </c>
      <c r="Q815" s="214">
        <f t="shared" si="23"/>
        <v>4185</v>
      </c>
      <c r="R815" s="214">
        <f t="shared" si="23"/>
        <v>9634</v>
      </c>
      <c r="S815" s="214">
        <f t="shared" si="23"/>
        <v>32009</v>
      </c>
      <c r="T815" s="218">
        <f t="shared" si="23"/>
        <v>23.299999999999997</v>
      </c>
      <c r="U815" s="214">
        <f t="shared" si="23"/>
        <v>370029</v>
      </c>
      <c r="V815" s="214">
        <f t="shared" si="23"/>
        <v>213248</v>
      </c>
      <c r="W815" s="214">
        <f t="shared" si="23"/>
        <v>2553629</v>
      </c>
      <c r="X815" s="214">
        <f t="shared" si="23"/>
        <v>0</v>
      </c>
      <c r="Y815" s="214">
        <f t="shared" si="23"/>
        <v>5905548</v>
      </c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  <c r="BQ815" s="214"/>
      <c r="BR815" s="214"/>
      <c r="BS815" s="214"/>
      <c r="BT815" s="214"/>
      <c r="BU815" s="214"/>
      <c r="BV815" s="214"/>
      <c r="BW815" s="214"/>
      <c r="BX815" s="214"/>
      <c r="BY815" s="214"/>
      <c r="BZ815" s="214"/>
      <c r="CA815" s="214"/>
      <c r="CB815" s="214"/>
      <c r="CC815" s="214"/>
      <c r="CD815" s="214"/>
      <c r="CE815" s="214"/>
    </row>
    <row r="816" spans="1:83" ht="12.65" customHeight="1" x14ac:dyDescent="0.3">
      <c r="B816" s="214" t="s">
        <v>1005</v>
      </c>
      <c r="C816" s="218">
        <f>CE60</f>
        <v>90.070999999999984</v>
      </c>
      <c r="D816" s="214">
        <f>CE61</f>
        <v>7013119</v>
      </c>
      <c r="E816" s="214">
        <f>CE62</f>
        <v>1465824</v>
      </c>
      <c r="F816" s="214">
        <f>CE63</f>
        <v>3175398</v>
      </c>
      <c r="G816" s="214">
        <f>CE64</f>
        <v>1577807</v>
      </c>
      <c r="H816" s="217">
        <f>CE65</f>
        <v>209479</v>
      </c>
      <c r="I816" s="217">
        <f>CE66</f>
        <v>1505036</v>
      </c>
      <c r="J816" s="217">
        <f>CE67</f>
        <v>598770</v>
      </c>
      <c r="K816" s="217">
        <f>CE68</f>
        <v>170913</v>
      </c>
      <c r="L816" s="217">
        <f>CE69</f>
        <v>1363460</v>
      </c>
      <c r="M816" s="217">
        <f>CE70</f>
        <v>213248</v>
      </c>
      <c r="N816" s="214">
        <f>CE75</f>
        <v>23850716</v>
      </c>
      <c r="O816" s="214">
        <f>CE73</f>
        <v>3685543</v>
      </c>
      <c r="P816" s="214">
        <f>CE76</f>
        <v>57328</v>
      </c>
      <c r="Q816" s="214">
        <f>CE77</f>
        <v>4185</v>
      </c>
      <c r="R816" s="214">
        <f>CE78</f>
        <v>9634</v>
      </c>
      <c r="S816" s="214">
        <f>CE79</f>
        <v>32009</v>
      </c>
      <c r="T816" s="218">
        <f>CE80</f>
        <v>23.299999999999997</v>
      </c>
      <c r="U816" s="214" t="s">
        <v>1006</v>
      </c>
      <c r="V816" s="214" t="s">
        <v>1006</v>
      </c>
      <c r="W816" s="214" t="s">
        <v>1006</v>
      </c>
      <c r="X816" s="214" t="s">
        <v>1006</v>
      </c>
      <c r="Y816" s="214">
        <f>M716</f>
        <v>5905550</v>
      </c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4"/>
      <c r="BN816" s="214"/>
      <c r="BO816" s="214"/>
      <c r="BP816" s="214"/>
      <c r="BQ816" s="214"/>
      <c r="BR816" s="214"/>
      <c r="BS816" s="214"/>
      <c r="BT816" s="214"/>
      <c r="BU816" s="214"/>
      <c r="BV816" s="214"/>
      <c r="BW816" s="214"/>
      <c r="BX816" s="214"/>
      <c r="BY816" s="214"/>
      <c r="BZ816" s="214"/>
      <c r="CA816" s="214"/>
      <c r="CB816" s="214"/>
      <c r="CC816" s="214"/>
      <c r="CD816" s="214"/>
      <c r="CE816" s="214"/>
    </row>
    <row r="817" spans="2:15" ht="12.65" customHeight="1" x14ac:dyDescent="0.3">
      <c r="B817" s="1" t="s">
        <v>471</v>
      </c>
      <c r="C817" s="150" t="s">
        <v>1007</v>
      </c>
      <c r="D817" s="1">
        <f>C378</f>
        <v>7013119</v>
      </c>
      <c r="E817" s="1">
        <f>C379</f>
        <v>1465825</v>
      </c>
      <c r="F817" s="1">
        <f>C380</f>
        <v>3175398</v>
      </c>
      <c r="G817" s="185">
        <f>C381</f>
        <v>1577807</v>
      </c>
      <c r="H817" s="185">
        <f>C382</f>
        <v>209479</v>
      </c>
      <c r="I817" s="185">
        <f>C383</f>
        <v>1505036</v>
      </c>
      <c r="J817" s="185">
        <f>C384</f>
        <v>598772</v>
      </c>
      <c r="K817" s="185">
        <f>C385</f>
        <v>170913</v>
      </c>
      <c r="L817" s="185">
        <f>C386+C387+C388+C389</f>
        <v>1363459</v>
      </c>
      <c r="M817" s="185">
        <f>C370</f>
        <v>213248</v>
      </c>
      <c r="N817" s="1">
        <f>D361</f>
        <v>23850716</v>
      </c>
      <c r="O817" s="1">
        <f>C359</f>
        <v>3685543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5" t="s">
        <v>1263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1260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1261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1262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Three Rivers Hospital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H-023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507 Hospital Way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P.O. Box 577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Brewster, WA 98812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topLeftCell="A10" zoomScale="75" workbookViewId="0">
      <selection activeCell="G37" sqref="G37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H-23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Three Rivers Hospital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Okanogan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J. Scott Graham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Jennifer Munson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Mike Pruett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(509) 689-2517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(509) 689-2086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/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107</v>
      </c>
      <c r="G23" s="11">
        <f>data!D111</f>
        <v>436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35</v>
      </c>
      <c r="G24" s="11">
        <f>data!D112</f>
        <v>610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0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2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5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18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0</v>
      </c>
      <c r="E34" s="28" t="s">
        <v>291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25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G19" activeCellId="1" sqref="G10 G1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Three Rivers Hospital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63</v>
      </c>
      <c r="C7" s="37">
        <f>data!B139</f>
        <v>257</v>
      </c>
      <c r="D7" s="37">
        <f>data!B140</f>
        <v>0</v>
      </c>
      <c r="E7" s="37">
        <f>data!B141</f>
        <v>1641811</v>
      </c>
      <c r="F7" s="37">
        <f>data!B142</f>
        <v>12025103</v>
      </c>
      <c r="G7" s="37">
        <f>data!B141+data!B142</f>
        <v>13666914</v>
      </c>
    </row>
    <row r="8" spans="1:7" ht="20.149999999999999" customHeight="1" x14ac:dyDescent="0.35">
      <c r="A8" s="10" t="s">
        <v>297</v>
      </c>
      <c r="B8" s="37">
        <f>data!C138</f>
        <v>4</v>
      </c>
      <c r="C8" s="37">
        <f>data!C139</f>
        <v>16</v>
      </c>
      <c r="D8" s="37">
        <f>data!C140</f>
        <v>0</v>
      </c>
      <c r="E8" s="37">
        <f>data!C141</f>
        <v>340992</v>
      </c>
      <c r="F8" s="37">
        <f>data!C142</f>
        <v>2497521</v>
      </c>
      <c r="G8" s="37">
        <f>data!C141+data!C142</f>
        <v>2838513</v>
      </c>
    </row>
    <row r="9" spans="1:7" ht="20.149999999999999" customHeight="1" x14ac:dyDescent="0.35">
      <c r="A9" s="10" t="s">
        <v>1058</v>
      </c>
      <c r="B9" s="37">
        <f>data!D138</f>
        <v>40</v>
      </c>
      <c r="C9" s="37">
        <f>data!D139</f>
        <v>163</v>
      </c>
      <c r="D9" s="37">
        <f>data!D140</f>
        <v>0</v>
      </c>
      <c r="E9" s="37">
        <f>data!D141</f>
        <v>770388</v>
      </c>
      <c r="F9" s="37">
        <f>data!D142</f>
        <v>5642549</v>
      </c>
      <c r="G9" s="37">
        <f>data!D141+data!D142</f>
        <v>6412937</v>
      </c>
    </row>
    <row r="10" spans="1:7" ht="20.149999999999999" customHeight="1" x14ac:dyDescent="0.35">
      <c r="A10" s="76" t="s">
        <v>203</v>
      </c>
      <c r="B10" s="37">
        <f>data!E138</f>
        <v>107</v>
      </c>
      <c r="C10" s="37">
        <f>data!E139</f>
        <v>436</v>
      </c>
      <c r="D10" s="37">
        <f>data!E140</f>
        <v>0</v>
      </c>
      <c r="E10" s="37">
        <f>data!E141</f>
        <v>2753191</v>
      </c>
      <c r="F10" s="37">
        <f>data!E142</f>
        <v>20165173</v>
      </c>
      <c r="G10" s="37">
        <f>data!E141+data!E142</f>
        <v>22918364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26</v>
      </c>
      <c r="C16" s="37">
        <f>data!B145</f>
        <v>450</v>
      </c>
      <c r="D16" s="37">
        <f>data!B146</f>
        <v>0</v>
      </c>
      <c r="E16" s="37">
        <f>data!B147</f>
        <v>687801</v>
      </c>
      <c r="F16" s="37">
        <f>data!B148</f>
        <v>0</v>
      </c>
      <c r="G16" s="37">
        <f>data!B147+data!B148</f>
        <v>687801</v>
      </c>
    </row>
    <row r="17" spans="1:7" ht="20.149999999999999" customHeight="1" x14ac:dyDescent="0.35">
      <c r="A17" s="10" t="s">
        <v>297</v>
      </c>
      <c r="B17" s="37">
        <f>data!C144</f>
        <v>2</v>
      </c>
      <c r="C17" s="37">
        <f>data!C145</f>
        <v>30</v>
      </c>
      <c r="D17" s="37">
        <f>data!C146</f>
        <v>0</v>
      </c>
      <c r="E17" s="37">
        <f>data!C147</f>
        <v>45853</v>
      </c>
      <c r="F17" s="37">
        <f>data!C148</f>
        <v>0</v>
      </c>
      <c r="G17" s="37">
        <f>data!C147+data!C148</f>
        <v>45853</v>
      </c>
    </row>
    <row r="18" spans="1:7" ht="20.149999999999999" customHeight="1" x14ac:dyDescent="0.35">
      <c r="A18" s="10" t="s">
        <v>1058</v>
      </c>
      <c r="B18" s="37">
        <f>data!D144</f>
        <v>7</v>
      </c>
      <c r="C18" s="37">
        <f>data!D145</f>
        <v>130</v>
      </c>
      <c r="D18" s="37">
        <f>data!D146</f>
        <v>0</v>
      </c>
      <c r="E18" s="37">
        <f>data!D147</f>
        <v>198698</v>
      </c>
      <c r="F18" s="37">
        <f>data!D148</f>
        <v>0</v>
      </c>
      <c r="G18" s="37">
        <f>data!D147+data!D148</f>
        <v>198698</v>
      </c>
    </row>
    <row r="19" spans="1:7" ht="20.149999999999999" customHeight="1" x14ac:dyDescent="0.35">
      <c r="A19" s="76" t="s">
        <v>203</v>
      </c>
      <c r="B19" s="37">
        <f>data!E144</f>
        <v>35</v>
      </c>
      <c r="C19" s="37">
        <f>data!E145</f>
        <v>610</v>
      </c>
      <c r="D19" s="37">
        <f>data!E146</f>
        <v>0</v>
      </c>
      <c r="E19" s="37">
        <f>data!E147</f>
        <v>932352</v>
      </c>
      <c r="F19" s="37">
        <f>data!E148</f>
        <v>0</v>
      </c>
      <c r="G19" s="37">
        <f>data!E147+data!E148</f>
        <v>932352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2954416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625073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topLeftCell="A37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Three Rivers Hospital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486966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-32169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69990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779308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8868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152052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810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1465825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0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170913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170913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131958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74898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206856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100167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0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100167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63006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63006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D15" sqref="D15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Three Rivers Hospital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10750</v>
      </c>
      <c r="D7" s="11">
        <f>data!C195</f>
        <v>0</v>
      </c>
      <c r="E7" s="11">
        <f>data!D195</f>
        <v>0</v>
      </c>
      <c r="F7" s="11">
        <f>data!E195</f>
        <v>10750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272450</v>
      </c>
      <c r="D8" s="11">
        <f>data!C196</f>
        <v>10316</v>
      </c>
      <c r="E8" s="11">
        <f>data!D196</f>
        <v>0</v>
      </c>
      <c r="F8" s="11">
        <f>data!E196</f>
        <v>282766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3790436</v>
      </c>
      <c r="D9" s="11">
        <f>data!C197</f>
        <v>0</v>
      </c>
      <c r="E9" s="11">
        <f>data!D197</f>
        <v>0</v>
      </c>
      <c r="F9" s="11">
        <f>data!E197</f>
        <v>3790436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1660986</v>
      </c>
      <c r="D11" s="11">
        <f>data!C199</f>
        <v>0</v>
      </c>
      <c r="E11" s="11">
        <f>data!D199</f>
        <v>0</v>
      </c>
      <c r="F11" s="11">
        <f>data!E199</f>
        <v>1660986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5859005</v>
      </c>
      <c r="D12" s="11">
        <f>data!C200</f>
        <v>469989</v>
      </c>
      <c r="E12" s="11">
        <f>data!D200</f>
        <v>177224</v>
      </c>
      <c r="F12" s="11">
        <f>data!E200</f>
        <v>6151770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0</v>
      </c>
      <c r="D15" s="11" t="e">
        <f>data!#REF!</f>
        <v>#REF!</v>
      </c>
      <c r="E15" s="11">
        <f>data!D203</f>
        <v>0</v>
      </c>
      <c r="F15" s="11">
        <f>data!E203</f>
        <v>29795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11593627</v>
      </c>
      <c r="D16" s="11">
        <f>data!C204</f>
        <v>510100</v>
      </c>
      <c r="E16" s="11">
        <f>data!D204</f>
        <v>177224</v>
      </c>
      <c r="F16" s="11">
        <f>data!E204</f>
        <v>11926503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272450</v>
      </c>
      <c r="D24" s="11">
        <f>data!C209</f>
        <v>344</v>
      </c>
      <c r="E24" s="11">
        <f>data!D209</f>
        <v>0</v>
      </c>
      <c r="F24" s="11">
        <f>data!E209</f>
        <v>272794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3454403</v>
      </c>
      <c r="D25" s="11">
        <f>data!C210</f>
        <v>97327</v>
      </c>
      <c r="E25" s="11">
        <f>data!D210</f>
        <v>0</v>
      </c>
      <c r="F25" s="11">
        <f>data!E210</f>
        <v>3551730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1294287</v>
      </c>
      <c r="D27" s="11">
        <f>data!C212</f>
        <v>27811</v>
      </c>
      <c r="E27" s="11">
        <f>data!D212</f>
        <v>0</v>
      </c>
      <c r="F27" s="11">
        <f>data!E212</f>
        <v>1322098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3863066</v>
      </c>
      <c r="D28" s="11">
        <f>data!C213</f>
        <v>473290</v>
      </c>
      <c r="E28" s="11">
        <f>data!D213</f>
        <v>153505</v>
      </c>
      <c r="F28" s="11">
        <f>data!E213</f>
        <v>4182851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data!C203</f>
        <v>29795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8884206</v>
      </c>
      <c r="D32" s="11">
        <f>data!C217</f>
        <v>598772</v>
      </c>
      <c r="E32" s="11">
        <f>data!D217</f>
        <v>153505</v>
      </c>
      <c r="F32" s="11">
        <f>data!E217</f>
        <v>9329473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Three Rivers Hospital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1254</v>
      </c>
      <c r="D5" s="11">
        <f>data!D221</f>
        <v>1040053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1576513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2610766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823189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2459948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7470416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226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34114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382684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416798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2">
        <v>20</v>
      </c>
      <c r="B24" s="41">
        <v>5970</v>
      </c>
      <c r="C24" s="11" t="s">
        <v>357</v>
      </c>
      <c r="D24" s="11">
        <f>data!C238</f>
        <v>43099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8970366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Three Rivers Hospital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6445599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7683644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3196000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177378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241482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306600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11658703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10750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282766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3790436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1660986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6151770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29795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11926503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9329473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2597030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0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0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14255733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Three Rivers Hospital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1217000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694447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521474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15993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1524291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441192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4414397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799320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799320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152330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917520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0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1267438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2337288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441192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1896096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7145920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7145920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14255733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Three Rivers Hospital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3685543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20165173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23850716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11" t="s">
        <v>450</v>
      </c>
      <c r="C115" s="37">
        <f>data!C363</f>
        <v>1040053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7470416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416798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43099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8970366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14880350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213248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2553629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2766877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17647227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7013119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1465825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3175398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1577807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209479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1505036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598772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170913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206856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100167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63006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993430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17079808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567419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1366063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1933482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1933482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59" zoomScale="65" workbookViewId="0">
      <selection activeCell="C77" sqref="C77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Three Rivers Hospital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0</v>
      </c>
      <c r="D9" s="11">
        <f>data!D59</f>
        <v>0</v>
      </c>
      <c r="E9" s="11">
        <f>data!E59</f>
        <v>436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0</v>
      </c>
      <c r="D10" s="17">
        <f>data!D60</f>
        <v>0</v>
      </c>
      <c r="E10" s="17">
        <f>data!E60</f>
        <v>5.37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0</v>
      </c>
      <c r="D11" s="11">
        <f>data!D61</f>
        <v>0</v>
      </c>
      <c r="E11" s="11">
        <f>data!E61</f>
        <v>442671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0</v>
      </c>
      <c r="D12" s="11">
        <f>data!D62</f>
        <v>0</v>
      </c>
      <c r="E12" s="11">
        <f>data!E62</f>
        <v>92523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0</v>
      </c>
      <c r="D13" s="11">
        <f>data!D63</f>
        <v>0</v>
      </c>
      <c r="E13" s="11">
        <f>data!E63</f>
        <v>126535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0</v>
      </c>
      <c r="D14" s="11">
        <f>data!D64</f>
        <v>0</v>
      </c>
      <c r="E14" s="11">
        <f>data!E64</f>
        <v>12244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1340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0</v>
      </c>
      <c r="D16" s="11">
        <f>data!D66</f>
        <v>0</v>
      </c>
      <c r="E16" s="11">
        <f>data!E66</f>
        <v>7895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0</v>
      </c>
      <c r="D17" s="11">
        <f>data!D67</f>
        <v>0</v>
      </c>
      <c r="E17" s="11">
        <f>data!E67</f>
        <v>36159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0</v>
      </c>
      <c r="D18" s="11">
        <f>data!D68</f>
        <v>0</v>
      </c>
      <c r="E18" s="11">
        <f>data!E68</f>
        <v>11639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0</v>
      </c>
      <c r="D19" s="11">
        <f>data!D69</f>
        <v>0</v>
      </c>
      <c r="E19" s="11">
        <f>data!E69</f>
        <v>23778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0</v>
      </c>
      <c r="D21" s="11">
        <f>data!D71</f>
        <v>0</v>
      </c>
      <c r="E21" s="11">
        <f>data!E71</f>
        <v>754784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>
        <f>+data!M668</f>
        <v>0</v>
      </c>
      <c r="D23" s="37">
        <f>+data!M669</f>
        <v>0</v>
      </c>
      <c r="E23" s="37">
        <f>+data!M670</f>
        <v>611719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0</v>
      </c>
      <c r="D24" s="11">
        <f>data!D73</f>
        <v>0</v>
      </c>
      <c r="E24" s="11">
        <f>data!E73</f>
        <v>1342110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0</v>
      </c>
      <c r="D25" s="11">
        <f>data!D74</f>
        <v>0</v>
      </c>
      <c r="E25" s="11">
        <f>data!E74</f>
        <v>43924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0</v>
      </c>
      <c r="D26" s="11">
        <f>data!D75</f>
        <v>0</v>
      </c>
      <c r="E26" s="11">
        <f>data!E75</f>
        <v>1386034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0</v>
      </c>
      <c r="D28" s="11">
        <f>data!D76</f>
        <v>0</v>
      </c>
      <c r="E28" s="11">
        <f>data!E76</f>
        <v>3462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0</v>
      </c>
      <c r="D29" s="11">
        <f>data!D77</f>
        <v>0</v>
      </c>
      <c r="E29" s="11">
        <f>data!E77</f>
        <v>1343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0</v>
      </c>
      <c r="D30" s="11">
        <f>data!D78</f>
        <v>0</v>
      </c>
      <c r="E30" s="11">
        <f>data!E78</f>
        <v>1075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0</v>
      </c>
      <c r="D31" s="11">
        <f>data!D79</f>
        <v>0</v>
      </c>
      <c r="E31" s="11">
        <f>data!E79</f>
        <v>3607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0</v>
      </c>
      <c r="D32" s="56">
        <f>data!D80</f>
        <v>0</v>
      </c>
      <c r="E32" s="56">
        <f>data!E80</f>
        <v>5.37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Three Rivers Hospital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0</v>
      </c>
      <c r="D41" s="11">
        <f>data!K59</f>
        <v>0</v>
      </c>
      <c r="E41" s="11">
        <f>data!L59</f>
        <v>610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16092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7.51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1.98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619333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160118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129448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33467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177033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163112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0</v>
      </c>
      <c r="D46" s="11">
        <f>data!K64</f>
        <v>0</v>
      </c>
      <c r="E46" s="11">
        <f>data!L64</f>
        <v>17131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340221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1874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11046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0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50584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30749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16283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44721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33267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22627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0</v>
      </c>
      <c r="D53" s="11">
        <f>data!K71</f>
        <v>0</v>
      </c>
      <c r="E53" s="11">
        <f>data!L71</f>
        <v>1055999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795015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>
        <f>+data!M675</f>
        <v>0</v>
      </c>
      <c r="D55" s="37">
        <f>+data!M676</f>
        <v>0</v>
      </c>
      <c r="E55" s="37">
        <f>+data!M677</f>
        <v>747893</v>
      </c>
      <c r="F55" s="37">
        <f>+data!M678</f>
        <v>0</v>
      </c>
      <c r="G55" s="37">
        <f>+data!M679</f>
        <v>0</v>
      </c>
      <c r="H55" s="37">
        <f>+data!M680</f>
        <v>0</v>
      </c>
      <c r="I55" s="37">
        <f>+data!M681</f>
        <v>402807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0</v>
      </c>
      <c r="D56" s="11">
        <f>data!K73</f>
        <v>0</v>
      </c>
      <c r="E56" s="11">
        <f>data!L73</f>
        <v>932352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49646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1393981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0</v>
      </c>
      <c r="D58" s="11">
        <f>data!K75</f>
        <v>0</v>
      </c>
      <c r="E58" s="11">
        <f>data!L75</f>
        <v>932352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1443627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0</v>
      </c>
      <c r="D60" s="11">
        <f>data!K76</f>
        <v>0</v>
      </c>
      <c r="E60" s="11">
        <f>data!L76</f>
        <v>4843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2944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1880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0</v>
      </c>
      <c r="D62" s="11">
        <f>data!K78</f>
        <v>0</v>
      </c>
      <c r="E62" s="11">
        <f>data!L78</f>
        <v>1504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365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0</v>
      </c>
      <c r="D63" s="11">
        <f>data!K79</f>
        <v>0</v>
      </c>
      <c r="E63" s="11">
        <f>data!L79</f>
        <v>5047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1656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7.51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1.98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Three Rivers Hospital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11206</v>
      </c>
      <c r="D73" s="37">
        <f>data!R59</f>
        <v>15984</v>
      </c>
      <c r="E73" s="163"/>
      <c r="F73" s="163"/>
      <c r="G73" s="11">
        <f>data!U59</f>
        <v>24582</v>
      </c>
      <c r="H73" s="11">
        <f>data!V59</f>
        <v>0</v>
      </c>
      <c r="I73" s="11">
        <f>data!W59</f>
        <v>137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1.2</v>
      </c>
      <c r="D74" s="17">
        <f>data!R60</f>
        <v>0</v>
      </c>
      <c r="E74" s="17">
        <f>data!S60</f>
        <v>1.3</v>
      </c>
      <c r="F74" s="17">
        <f>data!T60</f>
        <v>0</v>
      </c>
      <c r="G74" s="17">
        <f>data!U60</f>
        <v>4.84</v>
      </c>
      <c r="H74" s="17">
        <f>data!V60</f>
        <v>0</v>
      </c>
      <c r="I74" s="17">
        <f>data!W60</f>
        <v>0.09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97598</v>
      </c>
      <c r="D75" s="11">
        <f>data!R61</f>
        <v>0</v>
      </c>
      <c r="E75" s="11">
        <f>data!S61</f>
        <v>51273</v>
      </c>
      <c r="F75" s="11">
        <f>data!T61</f>
        <v>0</v>
      </c>
      <c r="G75" s="11">
        <f>data!U61</f>
        <v>376636</v>
      </c>
      <c r="H75" s="11">
        <f>data!V61</f>
        <v>0</v>
      </c>
      <c r="I75" s="11">
        <f>data!W61</f>
        <v>8092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20399</v>
      </c>
      <c r="D76" s="11">
        <f>data!R62</f>
        <v>0</v>
      </c>
      <c r="E76" s="11">
        <f>data!S62</f>
        <v>10717</v>
      </c>
      <c r="F76" s="11">
        <f>data!T62</f>
        <v>0</v>
      </c>
      <c r="G76" s="11">
        <f>data!U62</f>
        <v>78721</v>
      </c>
      <c r="H76" s="11">
        <f>data!V62</f>
        <v>0</v>
      </c>
      <c r="I76" s="11">
        <f>data!W62</f>
        <v>1691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566121</v>
      </c>
      <c r="E77" s="11">
        <f>data!S63</f>
        <v>0</v>
      </c>
      <c r="F77" s="11">
        <f>data!T63</f>
        <v>0</v>
      </c>
      <c r="G77" s="11">
        <f>data!U63</f>
        <v>38729</v>
      </c>
      <c r="H77" s="11">
        <f>data!V63</f>
        <v>0</v>
      </c>
      <c r="I77" s="11">
        <f>data!W63</f>
        <v>4235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1569</v>
      </c>
      <c r="D78" s="11">
        <f>data!R64</f>
        <v>4387</v>
      </c>
      <c r="E78" s="11">
        <f>data!S64</f>
        <v>14699</v>
      </c>
      <c r="F78" s="11">
        <f>data!T64</f>
        <v>0</v>
      </c>
      <c r="G78" s="11">
        <f>data!U64</f>
        <v>282399</v>
      </c>
      <c r="H78" s="11">
        <f>data!V64</f>
        <v>0</v>
      </c>
      <c r="I78" s="11">
        <f>data!W64</f>
        <v>156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35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0</v>
      </c>
      <c r="D80" s="11">
        <f>data!R66</f>
        <v>0</v>
      </c>
      <c r="E80" s="11">
        <f>data!S66</f>
        <v>0</v>
      </c>
      <c r="F80" s="11">
        <f>data!T66</f>
        <v>0</v>
      </c>
      <c r="G80" s="11">
        <f>data!U66</f>
        <v>192142</v>
      </c>
      <c r="H80" s="11">
        <f>data!V66</f>
        <v>0</v>
      </c>
      <c r="I80" s="11">
        <f>data!W66</f>
        <v>73659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3342</v>
      </c>
      <c r="D81" s="11">
        <f>data!R67</f>
        <v>282</v>
      </c>
      <c r="E81" s="11">
        <f>data!S67</f>
        <v>20931</v>
      </c>
      <c r="F81" s="11">
        <f>data!T67</f>
        <v>0</v>
      </c>
      <c r="G81" s="11">
        <f>data!U67</f>
        <v>10006</v>
      </c>
      <c r="H81" s="11">
        <f>data!V67</f>
        <v>0</v>
      </c>
      <c r="I81" s="11">
        <f>data!W67</f>
        <v>574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58</v>
      </c>
      <c r="F82" s="11">
        <f>data!T68</f>
        <v>0</v>
      </c>
      <c r="G82" s="11">
        <f>data!U68</f>
        <v>3327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132</v>
      </c>
      <c r="D83" s="11">
        <f>data!R69</f>
        <v>0</v>
      </c>
      <c r="E83" s="11">
        <f>data!S69</f>
        <v>3048</v>
      </c>
      <c r="F83" s="11">
        <f>data!T69</f>
        <v>0</v>
      </c>
      <c r="G83" s="11">
        <f>data!U69</f>
        <v>48795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123040</v>
      </c>
      <c r="D85" s="11">
        <f>data!R71</f>
        <v>570790</v>
      </c>
      <c r="E85" s="11">
        <f>data!S71</f>
        <v>100726</v>
      </c>
      <c r="F85" s="11">
        <f>data!T71</f>
        <v>0</v>
      </c>
      <c r="G85" s="11">
        <f>data!U71</f>
        <v>1030755</v>
      </c>
      <c r="H85" s="11">
        <f>data!V71</f>
        <v>0</v>
      </c>
      <c r="I85" s="11">
        <f>data!W71</f>
        <v>88442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>
        <f>+data!M682</f>
        <v>69695</v>
      </c>
      <c r="D87" s="37">
        <f>+data!M683</f>
        <v>151856</v>
      </c>
      <c r="E87" s="37">
        <f>+data!M684</f>
        <v>276092</v>
      </c>
      <c r="F87" s="37">
        <f>+data!M685</f>
        <v>0</v>
      </c>
      <c r="G87" s="37">
        <f>+data!M686</f>
        <v>450984</v>
      </c>
      <c r="H87" s="37">
        <f>+data!M687</f>
        <v>0</v>
      </c>
      <c r="I87" s="37">
        <f>+data!M688</f>
        <v>71169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0</v>
      </c>
      <c r="D88" s="11">
        <f>data!R73</f>
        <v>22575</v>
      </c>
      <c r="E88" s="11">
        <f>data!S73</f>
        <v>234598</v>
      </c>
      <c r="F88" s="11">
        <f>data!T73</f>
        <v>0</v>
      </c>
      <c r="G88" s="11">
        <f>data!U73</f>
        <v>114537</v>
      </c>
      <c r="H88" s="11">
        <f>data!V73</f>
        <v>0</v>
      </c>
      <c r="I88" s="11">
        <f>data!W73</f>
        <v>25786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88212</v>
      </c>
      <c r="D89" s="11">
        <f>data!R74</f>
        <v>863154</v>
      </c>
      <c r="E89" s="11">
        <f>data!S74</f>
        <v>1709013</v>
      </c>
      <c r="F89" s="11">
        <f>data!T74</f>
        <v>0</v>
      </c>
      <c r="G89" s="11">
        <f>data!U74</f>
        <v>2316060</v>
      </c>
      <c r="H89" s="11">
        <f>data!V74</f>
        <v>0</v>
      </c>
      <c r="I89" s="11">
        <f>data!W74</f>
        <v>536268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88212</v>
      </c>
      <c r="D90" s="11">
        <f>data!R75</f>
        <v>885729</v>
      </c>
      <c r="E90" s="11">
        <f>data!S75</f>
        <v>1943611</v>
      </c>
      <c r="F90" s="11">
        <f>data!T75</f>
        <v>0</v>
      </c>
      <c r="G90" s="11">
        <f>data!U75</f>
        <v>2430597</v>
      </c>
      <c r="H90" s="11">
        <f>data!V75</f>
        <v>0</v>
      </c>
      <c r="I90" s="11">
        <f>data!W75</f>
        <v>562054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320</v>
      </c>
      <c r="D92" s="11">
        <f>data!R76</f>
        <v>27</v>
      </c>
      <c r="E92" s="11">
        <f>data!S76</f>
        <v>2004</v>
      </c>
      <c r="F92" s="11">
        <f>data!T76</f>
        <v>0</v>
      </c>
      <c r="G92" s="11">
        <f>data!U76</f>
        <v>958</v>
      </c>
      <c r="H92" s="11">
        <f>data!V76</f>
        <v>0</v>
      </c>
      <c r="I92" s="11">
        <f>data!W76</f>
        <v>55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115</v>
      </c>
      <c r="D94" s="11">
        <f>data!R78</f>
        <v>0</v>
      </c>
      <c r="E94" s="11">
        <f>data!S78</f>
        <v>496</v>
      </c>
      <c r="F94" s="11">
        <f>data!T78</f>
        <v>0</v>
      </c>
      <c r="G94" s="11">
        <f>data!U78</f>
        <v>369</v>
      </c>
      <c r="H94" s="11">
        <f>data!V78</f>
        <v>0</v>
      </c>
      <c r="I94" s="11">
        <f>data!W78</f>
        <v>17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0</v>
      </c>
      <c r="D95" s="11">
        <f>data!R79</f>
        <v>0</v>
      </c>
      <c r="E95" s="11">
        <f>data!S79</f>
        <v>217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93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1.2</v>
      </c>
      <c r="D96" s="56">
        <f>data!R80</f>
        <v>0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Three Rivers Hospital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1527</v>
      </c>
      <c r="D105" s="11">
        <f>data!Y59</f>
        <v>4952</v>
      </c>
      <c r="E105" s="11">
        <f>data!Z59</f>
        <v>0</v>
      </c>
      <c r="F105" s="11">
        <f>data!AA59</f>
        <v>0</v>
      </c>
      <c r="G105" s="163"/>
      <c r="H105" s="11">
        <f>data!AC59</f>
        <v>500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1.05</v>
      </c>
      <c r="D106" s="17">
        <f>data!Y60</f>
        <v>3.41</v>
      </c>
      <c r="E106" s="17">
        <f>data!Z60</f>
        <v>0</v>
      </c>
      <c r="F106" s="17">
        <f>data!AA60</f>
        <v>0</v>
      </c>
      <c r="G106" s="17">
        <f>data!AB60</f>
        <v>0.99</v>
      </c>
      <c r="H106" s="17">
        <f>data!AC60</f>
        <v>0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90194</v>
      </c>
      <c r="D107" s="11">
        <f>data!Y61</f>
        <v>292495</v>
      </c>
      <c r="E107" s="11">
        <f>data!Z61</f>
        <v>0</v>
      </c>
      <c r="F107" s="11">
        <f>data!AA61</f>
        <v>0</v>
      </c>
      <c r="G107" s="11">
        <f>data!AB61</f>
        <v>53094</v>
      </c>
      <c r="H107" s="11">
        <f>data!AC61</f>
        <v>0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18852</v>
      </c>
      <c r="D108" s="11">
        <f>data!Y62</f>
        <v>61135</v>
      </c>
      <c r="E108" s="11">
        <f>data!Z62</f>
        <v>0</v>
      </c>
      <c r="F108" s="11">
        <f>data!AA62</f>
        <v>0</v>
      </c>
      <c r="G108" s="11">
        <f>data!AB62</f>
        <v>11097</v>
      </c>
      <c r="H108" s="11">
        <f>data!AC62</f>
        <v>0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47199</v>
      </c>
      <c r="D109" s="11">
        <f>data!Y63</f>
        <v>153065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1755</v>
      </c>
      <c r="D110" s="11">
        <f>data!Y64</f>
        <v>5689</v>
      </c>
      <c r="E110" s="11">
        <f>data!Z64</f>
        <v>0</v>
      </c>
      <c r="F110" s="11">
        <f>data!AA64</f>
        <v>0</v>
      </c>
      <c r="G110" s="11">
        <f>data!AB64</f>
        <v>451358</v>
      </c>
      <c r="H110" s="11">
        <f>data!AC64</f>
        <v>41695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382</v>
      </c>
      <c r="D111" s="11">
        <f>data!Y65</f>
        <v>1241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0</v>
      </c>
      <c r="D112" s="11">
        <f>data!Y66</f>
        <v>22757</v>
      </c>
      <c r="E112" s="11">
        <f>data!Z66</f>
        <v>0</v>
      </c>
      <c r="F112" s="11">
        <f>data!AA66</f>
        <v>0</v>
      </c>
      <c r="G112" s="11">
        <f>data!AB66</f>
        <v>178676</v>
      </c>
      <c r="H112" s="11">
        <f>data!AC66</f>
        <v>0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6413</v>
      </c>
      <c r="D113" s="11">
        <f>data!Y67</f>
        <v>20795</v>
      </c>
      <c r="E113" s="11">
        <f>data!Z67</f>
        <v>0</v>
      </c>
      <c r="F113" s="11">
        <f>data!AA67</f>
        <v>0</v>
      </c>
      <c r="G113" s="11">
        <f>data!AB67</f>
        <v>10497</v>
      </c>
      <c r="H113" s="11">
        <f>data!AC67</f>
        <v>11479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0</v>
      </c>
      <c r="E114" s="11">
        <f>data!Z68</f>
        <v>0</v>
      </c>
      <c r="F114" s="11">
        <f>data!AA68</f>
        <v>0</v>
      </c>
      <c r="G114" s="11">
        <f>data!AB68</f>
        <v>55973</v>
      </c>
      <c r="H114" s="11">
        <f>data!AC68</f>
        <v>3226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79284</v>
      </c>
      <c r="D115" s="11">
        <f>data!Y69</f>
        <v>95066</v>
      </c>
      <c r="E115" s="11">
        <f>data!Z69</f>
        <v>0</v>
      </c>
      <c r="F115" s="11">
        <f>data!AA69</f>
        <v>0</v>
      </c>
      <c r="G115" s="11">
        <f>data!AB69</f>
        <v>31007</v>
      </c>
      <c r="H115" s="11">
        <f>data!AC69</f>
        <v>0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244079</v>
      </c>
      <c r="D117" s="11">
        <f>data!Y71</f>
        <v>652243</v>
      </c>
      <c r="E117" s="11">
        <f>data!Z71</f>
        <v>0</v>
      </c>
      <c r="F117" s="11">
        <f>data!AA71</f>
        <v>0</v>
      </c>
      <c r="G117" s="11">
        <f>data!AB71</f>
        <v>791702</v>
      </c>
      <c r="H117" s="11">
        <f>data!AC71</f>
        <v>56400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>
        <f>+data!M689</f>
        <v>319920</v>
      </c>
      <c r="D119" s="37">
        <f>+data!M690</f>
        <v>418164</v>
      </c>
      <c r="E119" s="37">
        <f>+data!M691</f>
        <v>0</v>
      </c>
      <c r="F119" s="37">
        <f>+data!M692</f>
        <v>0</v>
      </c>
      <c r="G119" s="37">
        <f>+data!M693</f>
        <v>398159</v>
      </c>
      <c r="H119" s="37">
        <f>+data!M694</f>
        <v>46682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93794</v>
      </c>
      <c r="D120" s="11">
        <f>data!Y73</f>
        <v>12936</v>
      </c>
      <c r="E120" s="11">
        <f>data!Z73</f>
        <v>0</v>
      </c>
      <c r="F120" s="11">
        <f>data!AA73</f>
        <v>0</v>
      </c>
      <c r="G120" s="11">
        <f>data!AB73</f>
        <v>603260</v>
      </c>
      <c r="H120" s="11">
        <f>data!AC73</f>
        <v>2670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2432772</v>
      </c>
      <c r="D121" s="11">
        <f>data!Y74</f>
        <v>2530170</v>
      </c>
      <c r="E121" s="11">
        <f>data!Z74</f>
        <v>0</v>
      </c>
      <c r="F121" s="11">
        <f>data!AA74</f>
        <v>0</v>
      </c>
      <c r="G121" s="11">
        <f>data!AB74</f>
        <v>1391434</v>
      </c>
      <c r="H121" s="11">
        <f>data!AC74</f>
        <v>141645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2526566</v>
      </c>
      <c r="D122" s="11">
        <f>data!Y75</f>
        <v>2543106</v>
      </c>
      <c r="E122" s="11">
        <f>data!Z75</f>
        <v>0</v>
      </c>
      <c r="F122" s="11">
        <f>data!AA75</f>
        <v>0</v>
      </c>
      <c r="G122" s="11">
        <f>data!AB75</f>
        <v>1994694</v>
      </c>
      <c r="H122" s="11">
        <f>data!AC75</f>
        <v>144315</v>
      </c>
      <c r="I122" s="11">
        <f>data!AD75</f>
        <v>0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614</v>
      </c>
      <c r="D124" s="11">
        <f>data!Y76</f>
        <v>1991</v>
      </c>
      <c r="E124" s="11">
        <f>data!Z76</f>
        <v>0</v>
      </c>
      <c r="F124" s="11">
        <f>data!AA76</f>
        <v>0</v>
      </c>
      <c r="G124" s="11">
        <f>data!AB76</f>
        <v>1005</v>
      </c>
      <c r="H124" s="11">
        <f>data!AC76</f>
        <v>1099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184</v>
      </c>
      <c r="D126" s="11">
        <f>data!Y78</f>
        <v>597</v>
      </c>
      <c r="E126" s="11">
        <f>data!Z78</f>
        <v>0</v>
      </c>
      <c r="F126" s="11">
        <f>data!AA78</f>
        <v>0</v>
      </c>
      <c r="G126" s="11">
        <f>data!AB78</f>
        <v>89</v>
      </c>
      <c r="H126" s="11">
        <f>data!AC78</f>
        <v>99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1031</v>
      </c>
      <c r="D127" s="11">
        <f>data!Y79</f>
        <v>3344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0.99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Three Rivers Hospital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1318</v>
      </c>
      <c r="D137" s="11">
        <f>data!AF59</f>
        <v>0</v>
      </c>
      <c r="E137" s="11">
        <f>data!AG59</f>
        <v>8287</v>
      </c>
      <c r="F137" s="11">
        <f>data!AH59</f>
        <v>0</v>
      </c>
      <c r="G137" s="11">
        <f>data!AI59</f>
        <v>0</v>
      </c>
      <c r="H137" s="11">
        <f>data!AJ59</f>
        <v>4583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1.03</v>
      </c>
      <c r="D138" s="17">
        <f>data!AF60</f>
        <v>0</v>
      </c>
      <c r="E138" s="17">
        <f>data!AG60</f>
        <v>4.88</v>
      </c>
      <c r="F138" s="17">
        <f>data!AH60</f>
        <v>0</v>
      </c>
      <c r="G138" s="17">
        <f>data!AI60</f>
        <v>0</v>
      </c>
      <c r="H138" s="17">
        <f>data!AJ60</f>
        <v>13.54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96063</v>
      </c>
      <c r="D139" s="11">
        <f>data!AF61</f>
        <v>0</v>
      </c>
      <c r="E139" s="11">
        <f>data!AG61</f>
        <v>319782</v>
      </c>
      <c r="F139" s="11">
        <f>data!AH61</f>
        <v>0</v>
      </c>
      <c r="G139" s="11">
        <f>data!AI61</f>
        <v>0</v>
      </c>
      <c r="H139" s="11">
        <f>data!AJ61</f>
        <v>1453088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20078</v>
      </c>
      <c r="D140" s="11">
        <f>data!AF62</f>
        <v>0</v>
      </c>
      <c r="E140" s="11">
        <f>data!AG62</f>
        <v>66838</v>
      </c>
      <c r="F140" s="11">
        <f>data!AH62</f>
        <v>0</v>
      </c>
      <c r="G140" s="11">
        <f>data!AI62</f>
        <v>0</v>
      </c>
      <c r="H140" s="11">
        <f>data!AJ62</f>
        <v>303713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27072</v>
      </c>
      <c r="D141" s="11">
        <f>data!AF63</f>
        <v>0</v>
      </c>
      <c r="E141" s="11">
        <f>data!AG63</f>
        <v>1673288</v>
      </c>
      <c r="F141" s="11">
        <f>data!AH63</f>
        <v>0</v>
      </c>
      <c r="G141" s="11">
        <f>data!AI63</f>
        <v>0</v>
      </c>
      <c r="H141" s="11">
        <f>data!AJ63</f>
        <v>166794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3296</v>
      </c>
      <c r="D142" s="11">
        <f>data!AF64</f>
        <v>0</v>
      </c>
      <c r="E142" s="11">
        <f>data!AG64</f>
        <v>58403</v>
      </c>
      <c r="F142" s="11">
        <f>data!AH64</f>
        <v>0</v>
      </c>
      <c r="G142" s="11">
        <f>data!AI64</f>
        <v>0</v>
      </c>
      <c r="H142" s="11">
        <f>data!AJ64</f>
        <v>72367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544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2986</v>
      </c>
      <c r="D144" s="11">
        <f>data!AF66</f>
        <v>0</v>
      </c>
      <c r="E144" s="11">
        <f>data!AG66</f>
        <v>0</v>
      </c>
      <c r="F144" s="11">
        <f>data!AH66</f>
        <v>0</v>
      </c>
      <c r="G144" s="11">
        <f>data!AI66</f>
        <v>0</v>
      </c>
      <c r="H144" s="11">
        <f>data!AJ66</f>
        <v>43252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7666</v>
      </c>
      <c r="D145" s="11">
        <f>data!AF67</f>
        <v>0</v>
      </c>
      <c r="E145" s="11">
        <f>data!AG67</f>
        <v>59430</v>
      </c>
      <c r="F145" s="11">
        <f>data!AH67</f>
        <v>0</v>
      </c>
      <c r="G145" s="11">
        <f>data!AI67</f>
        <v>0</v>
      </c>
      <c r="H145" s="11">
        <f>data!AJ67</f>
        <v>63775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0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2173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8491</v>
      </c>
      <c r="D147" s="11">
        <f>data!AF69</f>
        <v>0</v>
      </c>
      <c r="E147" s="11">
        <f>data!AG69</f>
        <v>36830</v>
      </c>
      <c r="F147" s="11">
        <f>data!AH69</f>
        <v>0</v>
      </c>
      <c r="G147" s="11">
        <f>data!AI69</f>
        <v>0</v>
      </c>
      <c r="H147" s="11">
        <f>data!AJ69</f>
        <v>18949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165652</v>
      </c>
      <c r="D149" s="11">
        <f>data!AF71</f>
        <v>0</v>
      </c>
      <c r="E149" s="11">
        <f>data!AG71</f>
        <v>2214571</v>
      </c>
      <c r="F149" s="11">
        <f>data!AH71</f>
        <v>0</v>
      </c>
      <c r="G149" s="11">
        <f>data!AI71</f>
        <v>0</v>
      </c>
      <c r="H149" s="11">
        <f>data!AJ71</f>
        <v>2124655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>
        <f>+data!M696</f>
        <v>59279</v>
      </c>
      <c r="D151" s="37">
        <f>+data!M697</f>
        <v>0</v>
      </c>
      <c r="E151" s="37">
        <f>+data!M698</f>
        <v>1137275</v>
      </c>
      <c r="F151" s="37">
        <f>+data!M699</f>
        <v>0</v>
      </c>
      <c r="G151" s="37">
        <f>+data!M700</f>
        <v>0</v>
      </c>
      <c r="H151" s="37">
        <f>+data!M701</f>
        <v>583757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175918</v>
      </c>
      <c r="D152" s="11">
        <f>data!AF73</f>
        <v>0</v>
      </c>
      <c r="E152" s="11">
        <f>data!AG73</f>
        <v>67706</v>
      </c>
      <c r="F152" s="11">
        <f>data!AH73</f>
        <v>0</v>
      </c>
      <c r="G152" s="11">
        <f>data!AI73</f>
        <v>0</v>
      </c>
      <c r="H152" s="11">
        <f>data!AJ73</f>
        <v>16242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16548</v>
      </c>
      <c r="D153" s="11">
        <f>data!AF74</f>
        <v>0</v>
      </c>
      <c r="E153" s="11">
        <f>data!AG74</f>
        <v>4915774</v>
      </c>
      <c r="F153" s="11">
        <f>data!AH74</f>
        <v>0</v>
      </c>
      <c r="G153" s="11">
        <f>data!AI74</f>
        <v>0</v>
      </c>
      <c r="H153" s="11">
        <f>data!AJ74</f>
        <v>1384736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192466</v>
      </c>
      <c r="D154" s="11">
        <f>data!AF75</f>
        <v>0</v>
      </c>
      <c r="E154" s="11">
        <f>data!AG75</f>
        <v>4983480</v>
      </c>
      <c r="F154" s="11">
        <f>data!AH75</f>
        <v>0</v>
      </c>
      <c r="G154" s="11">
        <f>data!AI75</f>
        <v>0</v>
      </c>
      <c r="H154" s="11">
        <f>data!AJ75</f>
        <v>1400978</v>
      </c>
      <c r="I154" s="11">
        <f>data!AK75</f>
        <v>0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734</v>
      </c>
      <c r="D156" s="11">
        <f>data!AF76</f>
        <v>0</v>
      </c>
      <c r="E156" s="11">
        <f>data!AG76</f>
        <v>5690</v>
      </c>
      <c r="F156" s="11">
        <f>data!AH76</f>
        <v>0</v>
      </c>
      <c r="G156" s="11">
        <f>data!AI76</f>
        <v>0</v>
      </c>
      <c r="H156" s="11">
        <f>data!AJ76</f>
        <v>6106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141</v>
      </c>
      <c r="D158" s="11">
        <f>data!AF78</f>
        <v>0</v>
      </c>
      <c r="E158" s="11">
        <f>data!AG78</f>
        <v>2370</v>
      </c>
      <c r="F158" s="11">
        <f>data!AH78</f>
        <v>0</v>
      </c>
      <c r="G158" s="11">
        <f>data!AI78</f>
        <v>0</v>
      </c>
      <c r="H158" s="11">
        <f>data!AJ78</f>
        <v>1337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0</v>
      </c>
      <c r="D159" s="11">
        <f>data!AF79</f>
        <v>0</v>
      </c>
      <c r="E159" s="11">
        <f>data!AG79</f>
        <v>16096</v>
      </c>
      <c r="F159" s="11">
        <f>data!AH79</f>
        <v>0</v>
      </c>
      <c r="G159" s="11">
        <f>data!AI79</f>
        <v>0</v>
      </c>
      <c r="H159" s="11">
        <f>data!AJ79</f>
        <v>0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4.88</v>
      </c>
      <c r="F160" s="17">
        <f>data!AH80</f>
        <v>0</v>
      </c>
      <c r="G160" s="17">
        <f>data!AI80</f>
        <v>0</v>
      </c>
      <c r="H160" s="17">
        <f>data!AJ80</f>
        <v>0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Three Rivers Hospital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2664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1.37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112699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23555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32215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3117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341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2010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9202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2963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6053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192155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>
        <f>+data!M703</f>
        <v>0</v>
      </c>
      <c r="D183" s="37">
        <f>+data!M704</f>
        <v>0</v>
      </c>
      <c r="E183" s="37">
        <f>+data!M705</f>
        <v>0</v>
      </c>
      <c r="F183" s="37">
        <f>+data!M706</f>
        <v>160097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-8587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401482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392895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881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342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273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918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1.37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Three Rivers Hospital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4185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3.69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0</v>
      </c>
      <c r="G203" s="11">
        <f>data!AW61</f>
        <v>0</v>
      </c>
      <c r="H203" s="11">
        <f>data!AX61</f>
        <v>0</v>
      </c>
      <c r="I203" s="11">
        <f>data!AY61</f>
        <v>159999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0</v>
      </c>
      <c r="G204" s="11">
        <f>data!AW62</f>
        <v>0</v>
      </c>
      <c r="H204" s="11">
        <f>data!AX62</f>
        <v>0</v>
      </c>
      <c r="I204" s="11">
        <f>data!AY62</f>
        <v>33442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0</v>
      </c>
      <c r="H206" s="11">
        <f>data!AX64</f>
        <v>0</v>
      </c>
      <c r="I206" s="11">
        <f>data!AY64</f>
        <v>43748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1260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27699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0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5775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0</v>
      </c>
      <c r="G213" s="11">
        <f>data!AW71</f>
        <v>0</v>
      </c>
      <c r="H213" s="11">
        <f>data!AX71</f>
        <v>0</v>
      </c>
      <c r="I213" s="11">
        <f>data!AY71</f>
        <v>271923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0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0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0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2652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Three Rivers Hospital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57328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0.71</v>
      </c>
      <c r="E234" s="17">
        <f>data!BB60</f>
        <v>0</v>
      </c>
      <c r="F234" s="17">
        <f>data!BC60</f>
        <v>0</v>
      </c>
      <c r="G234" s="17">
        <f>data!BD60</f>
        <v>0.86</v>
      </c>
      <c r="H234" s="17">
        <f>data!BE60</f>
        <v>3.2210000000000001</v>
      </c>
      <c r="I234" s="17">
        <f>data!BF60</f>
        <v>4.8099999999999996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29462</v>
      </c>
      <c r="E235" s="11">
        <f>data!BB61</f>
        <v>0</v>
      </c>
      <c r="F235" s="11">
        <f>data!BC61</f>
        <v>0</v>
      </c>
      <c r="G235" s="11">
        <f>data!BD61</f>
        <v>54986</v>
      </c>
      <c r="H235" s="11">
        <f>data!BE61</f>
        <v>202945</v>
      </c>
      <c r="I235" s="11">
        <f>data!BF61</f>
        <v>199870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6158</v>
      </c>
      <c r="E236" s="11">
        <f>data!BB62</f>
        <v>0</v>
      </c>
      <c r="F236" s="11">
        <f>data!BC62</f>
        <v>0</v>
      </c>
      <c r="G236" s="11">
        <f>data!BD62</f>
        <v>11493</v>
      </c>
      <c r="H236" s="11">
        <f>data!BE62</f>
        <v>42418</v>
      </c>
      <c r="I236" s="11">
        <f>data!BF62</f>
        <v>41775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3145</v>
      </c>
      <c r="E238" s="11">
        <f>data!BB64</f>
        <v>0</v>
      </c>
      <c r="F238" s="11">
        <f>data!BC64</f>
        <v>0</v>
      </c>
      <c r="G238" s="11">
        <f>data!BD64</f>
        <v>75137</v>
      </c>
      <c r="H238" s="11">
        <f>data!BE64</f>
        <v>9551</v>
      </c>
      <c r="I238" s="11">
        <f>data!BF64</f>
        <v>17650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10194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161598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0</v>
      </c>
      <c r="E240" s="11">
        <f>data!BB66</f>
        <v>0</v>
      </c>
      <c r="F240" s="11">
        <f>data!BC66</f>
        <v>0</v>
      </c>
      <c r="G240" s="11">
        <f>data!BD66</f>
        <v>0</v>
      </c>
      <c r="H240" s="11">
        <f>data!BE66</f>
        <v>10043</v>
      </c>
      <c r="I240" s="11">
        <f>data!BF66</f>
        <v>0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16346</v>
      </c>
      <c r="E241" s="11">
        <f>data!BB67</f>
        <v>0</v>
      </c>
      <c r="F241" s="11">
        <f>data!BC67</f>
        <v>0</v>
      </c>
      <c r="G241" s="11">
        <f>data!BD67</f>
        <v>0</v>
      </c>
      <c r="H241" s="11">
        <f>data!BE67</f>
        <v>64475</v>
      </c>
      <c r="I241" s="11">
        <f>data!BF67</f>
        <v>4491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2428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319</v>
      </c>
      <c r="E243" s="11">
        <f>data!BB69</f>
        <v>0</v>
      </c>
      <c r="F243" s="11">
        <f>data!BC69</f>
        <v>0</v>
      </c>
      <c r="G243" s="11">
        <f>data!BD69</f>
        <v>24026</v>
      </c>
      <c r="H243" s="11">
        <f>data!BE69</f>
        <v>78402</v>
      </c>
      <c r="I243" s="11">
        <f>data!BF69</f>
        <v>68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65624</v>
      </c>
      <c r="E245" s="11">
        <f>data!BB71</f>
        <v>0</v>
      </c>
      <c r="F245" s="11">
        <f>data!BC71</f>
        <v>0</v>
      </c>
      <c r="G245" s="11">
        <f>data!BD71</f>
        <v>165642</v>
      </c>
      <c r="H245" s="11">
        <f>data!BE71</f>
        <v>571860</v>
      </c>
      <c r="I245" s="11">
        <f>data!BF71</f>
        <v>263854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1565</v>
      </c>
      <c r="E252" s="57">
        <f>data!BB76</f>
        <v>0</v>
      </c>
      <c r="F252" s="57">
        <f>data!BC76</f>
        <v>0</v>
      </c>
      <c r="G252" s="57">
        <f>data!BD76</f>
        <v>0</v>
      </c>
      <c r="H252" s="57">
        <f>data!BE76</f>
        <v>6173</v>
      </c>
      <c r="I252" s="57">
        <f>data!BF76</f>
        <v>430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620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Three Rivers Hospital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1.1499999999999999</v>
      </c>
      <c r="E266" s="17">
        <f>data!BI60</f>
        <v>0</v>
      </c>
      <c r="F266" s="17">
        <f>data!BJ60</f>
        <v>3.29</v>
      </c>
      <c r="G266" s="17">
        <f>data!BK60</f>
        <v>4.0999999999999996</v>
      </c>
      <c r="H266" s="17">
        <f>data!BL60</f>
        <v>5.21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209984</v>
      </c>
      <c r="E267" s="11">
        <f>data!BI61</f>
        <v>0</v>
      </c>
      <c r="F267" s="11">
        <f>data!BJ61</f>
        <v>349854</v>
      </c>
      <c r="G267" s="11">
        <f>data!BK61</f>
        <v>217838</v>
      </c>
      <c r="H267" s="11">
        <f>data!BL61</f>
        <v>206834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43889</v>
      </c>
      <c r="E268" s="11">
        <f>data!BI62</f>
        <v>0</v>
      </c>
      <c r="F268" s="11">
        <f>data!BJ62</f>
        <v>73124</v>
      </c>
      <c r="G268" s="11">
        <f>data!BK62</f>
        <v>45531</v>
      </c>
      <c r="H268" s="11">
        <f>data!BL62</f>
        <v>43231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0</v>
      </c>
      <c r="D270" s="11">
        <f>data!BH64</f>
        <v>1716</v>
      </c>
      <c r="E270" s="11">
        <f>data!BI64</f>
        <v>0</v>
      </c>
      <c r="F270" s="11">
        <f>data!BJ64</f>
        <v>1982</v>
      </c>
      <c r="G270" s="11">
        <f>data!BK64</f>
        <v>6883</v>
      </c>
      <c r="H270" s="11">
        <f>data!BL64</f>
        <v>2000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>
        <f>data!BH65</f>
        <v>8113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0</v>
      </c>
      <c r="D272" s="11">
        <f>data!BH66</f>
        <v>270574</v>
      </c>
      <c r="E272" s="11">
        <f>data!BI66</f>
        <v>0</v>
      </c>
      <c r="F272" s="11">
        <f>data!BJ66</f>
        <v>100843</v>
      </c>
      <c r="G272" s="11">
        <f>data!BK66</f>
        <v>391495</v>
      </c>
      <c r="H272" s="11">
        <f>data!BL66</f>
        <v>0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7562</v>
      </c>
      <c r="E273" s="11">
        <f>data!BI67</f>
        <v>0</v>
      </c>
      <c r="F273" s="11">
        <f>data!BJ67</f>
        <v>0</v>
      </c>
      <c r="G273" s="11">
        <f>data!BK67</f>
        <v>9421</v>
      </c>
      <c r="H273" s="11">
        <f>data!BL67</f>
        <v>10988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7948</v>
      </c>
      <c r="E274" s="11">
        <f>data!BI68</f>
        <v>0</v>
      </c>
      <c r="F274" s="11">
        <f>data!BJ68</f>
        <v>0</v>
      </c>
      <c r="G274" s="11">
        <f>data!BK68</f>
        <v>2645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192304</v>
      </c>
      <c r="E275" s="11">
        <f>data!BI69</f>
        <v>0</v>
      </c>
      <c r="F275" s="11">
        <f>data!BJ69</f>
        <v>4605</v>
      </c>
      <c r="G275" s="11">
        <f>data!BK69</f>
        <v>3753</v>
      </c>
      <c r="H275" s="11">
        <f>data!BL69</f>
        <v>256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0</v>
      </c>
      <c r="D277" s="11">
        <f>data!BH71</f>
        <v>742090</v>
      </c>
      <c r="E277" s="11">
        <f>data!BI71</f>
        <v>0</v>
      </c>
      <c r="F277" s="11">
        <f>data!BJ71</f>
        <v>530408</v>
      </c>
      <c r="G277" s="11">
        <f>data!BK71</f>
        <v>677566</v>
      </c>
      <c r="H277" s="11">
        <f>data!BL71</f>
        <v>263309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0</v>
      </c>
      <c r="D284" s="57">
        <f>data!BH76</f>
        <v>724</v>
      </c>
      <c r="E284" s="57">
        <f>data!BI76</f>
        <v>0</v>
      </c>
      <c r="F284" s="57">
        <f>data!BJ76</f>
        <v>0</v>
      </c>
      <c r="G284" s="57">
        <f>data!BK76</f>
        <v>902</v>
      </c>
      <c r="H284" s="57">
        <f>data!BL76</f>
        <v>1052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18</v>
      </c>
      <c r="E286" s="57">
        <f>data!BI78</f>
        <v>0</v>
      </c>
      <c r="F286" s="164" t="str">
        <f>IF(data!BJ78&gt;0,data!BJ78,"")</f>
        <v>x</v>
      </c>
      <c r="G286" s="57">
        <f>data!BK78</f>
        <v>101</v>
      </c>
      <c r="H286" s="57">
        <f>data!BL78</f>
        <v>292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Three Rivers Hospital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2.46</v>
      </c>
      <c r="D298" s="17">
        <f>data!BO60</f>
        <v>0.49</v>
      </c>
      <c r="E298" s="17">
        <f>data!BP60</f>
        <v>0.88</v>
      </c>
      <c r="F298" s="17">
        <f>data!BQ60</f>
        <v>0</v>
      </c>
      <c r="G298" s="17">
        <f>data!BR60</f>
        <v>1.93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302639</v>
      </c>
      <c r="D299" s="11">
        <f>data!BO61</f>
        <v>44572</v>
      </c>
      <c r="E299" s="11">
        <f>data!BP61</f>
        <v>72787</v>
      </c>
      <c r="F299" s="11">
        <f>data!BQ61</f>
        <v>0</v>
      </c>
      <c r="G299" s="11">
        <f>data!BR61</f>
        <v>167193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63255</v>
      </c>
      <c r="D300" s="11">
        <f>data!BO62</f>
        <v>9316</v>
      </c>
      <c r="E300" s="11">
        <f>data!BP62</f>
        <v>15213</v>
      </c>
      <c r="F300" s="11">
        <f>data!BQ62</f>
        <v>0</v>
      </c>
      <c r="G300" s="11">
        <f>data!BR62</f>
        <v>34945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15357</v>
      </c>
      <c r="D302" s="11">
        <f>data!BO64</f>
        <v>1320</v>
      </c>
      <c r="E302" s="11">
        <f>data!BP64</f>
        <v>3530</v>
      </c>
      <c r="F302" s="11">
        <f>data!BQ64</f>
        <v>0</v>
      </c>
      <c r="G302" s="11">
        <f>data!BR64</f>
        <v>3600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23509</v>
      </c>
      <c r="D303" s="11">
        <f>data!BO65</f>
        <v>0</v>
      </c>
      <c r="E303" s="11">
        <f>data!BP65</f>
        <v>308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67939</v>
      </c>
      <c r="D304" s="11">
        <f>data!BO66</f>
        <v>2403</v>
      </c>
      <c r="E304" s="11">
        <f>data!BP66</f>
        <v>2113</v>
      </c>
      <c r="F304" s="11">
        <f>data!BQ66</f>
        <v>0</v>
      </c>
      <c r="G304" s="11">
        <f>data!BR66</f>
        <v>11764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81186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19239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15127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136354</v>
      </c>
      <c r="D307" s="11">
        <f>data!BO69</f>
        <v>424</v>
      </c>
      <c r="E307" s="11">
        <f>data!BP69</f>
        <v>65123</v>
      </c>
      <c r="F307" s="11">
        <f>data!BQ69</f>
        <v>0</v>
      </c>
      <c r="G307" s="11">
        <f>data!BR69</f>
        <v>4909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705366</v>
      </c>
      <c r="D309" s="11">
        <f>data!BO71</f>
        <v>58035</v>
      </c>
      <c r="E309" s="11">
        <f>data!BP71</f>
        <v>159074</v>
      </c>
      <c r="F309" s="11">
        <f>data!BQ71</f>
        <v>0</v>
      </c>
      <c r="G309" s="11">
        <f>data!BR71</f>
        <v>241650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7773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1842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Three Rivers Hospital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3.55</v>
      </c>
      <c r="E330" s="17">
        <f>data!BW60</f>
        <v>0</v>
      </c>
      <c r="F330" s="17">
        <f>data!BX60</f>
        <v>1.23</v>
      </c>
      <c r="G330" s="17">
        <f>data!BY60</f>
        <v>3.93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182847</v>
      </c>
      <c r="E331" s="58">
        <f>data!BW61</f>
        <v>0</v>
      </c>
      <c r="F331" s="58">
        <f>data!BX61</f>
        <v>88315</v>
      </c>
      <c r="G331" s="58">
        <f>data!BY61</f>
        <v>349858</v>
      </c>
      <c r="H331" s="58">
        <f>data!BZ61</f>
        <v>0</v>
      </c>
      <c r="I331" s="58">
        <f>data!CA61</f>
        <v>0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38217</v>
      </c>
      <c r="E332" s="58">
        <f>data!BW62</f>
        <v>0</v>
      </c>
      <c r="F332" s="58">
        <f>data!BX62</f>
        <v>18459</v>
      </c>
      <c r="G332" s="58">
        <f>data!BY62</f>
        <v>73124</v>
      </c>
      <c r="H332" s="58">
        <f>data!BZ62</f>
        <v>0</v>
      </c>
      <c r="I332" s="58">
        <f>data!CA62</f>
        <v>0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1167</v>
      </c>
      <c r="E334" s="58">
        <f>data!BW64</f>
        <v>0</v>
      </c>
      <c r="F334" s="58">
        <f>data!BX64</f>
        <v>365</v>
      </c>
      <c r="G334" s="58">
        <f>data!BY64</f>
        <v>80170</v>
      </c>
      <c r="H334" s="58">
        <f>data!BZ64</f>
        <v>0</v>
      </c>
      <c r="I334" s="58">
        <f>data!CA64</f>
        <v>0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6587</v>
      </c>
      <c r="E336" s="58">
        <f>data!BW66</f>
        <v>0</v>
      </c>
      <c r="F336" s="58">
        <f>data!BX66</f>
        <v>87471</v>
      </c>
      <c r="G336" s="58">
        <f>data!BY66</f>
        <v>18121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0</v>
      </c>
      <c r="D337" s="58">
        <f>data!BV67</f>
        <v>10110</v>
      </c>
      <c r="E337" s="58">
        <f>data!BW67</f>
        <v>0</v>
      </c>
      <c r="F337" s="58">
        <f>data!BX67</f>
        <v>0</v>
      </c>
      <c r="G337" s="58">
        <f>data!BY67</f>
        <v>5369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2402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19990</v>
      </c>
      <c r="E339" s="58">
        <f>data!BW69</f>
        <v>0</v>
      </c>
      <c r="F339" s="58">
        <f>data!BX69</f>
        <v>43292</v>
      </c>
      <c r="G339" s="58">
        <f>data!BY69</f>
        <v>6504</v>
      </c>
      <c r="H339" s="58">
        <f>data!BZ69</f>
        <v>0</v>
      </c>
      <c r="I339" s="58">
        <f>data!CA69</f>
        <v>0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0</v>
      </c>
      <c r="D341" s="11">
        <f>data!BV71</f>
        <v>261320</v>
      </c>
      <c r="E341" s="11">
        <f>data!BW71</f>
        <v>0</v>
      </c>
      <c r="F341" s="11">
        <f>data!BX71</f>
        <v>237902</v>
      </c>
      <c r="G341" s="11">
        <f>data!BY71</f>
        <v>533146</v>
      </c>
      <c r="H341" s="11">
        <f>data!BZ71</f>
        <v>0</v>
      </c>
      <c r="I341" s="11">
        <f>data!CA71</f>
        <v>0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968</v>
      </c>
      <c r="E348" s="57">
        <f>data!BW76</f>
        <v>0</v>
      </c>
      <c r="F348" s="57">
        <f>data!BX76</f>
        <v>0</v>
      </c>
      <c r="G348" s="57">
        <f>data!BY76</f>
        <v>514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89</v>
      </c>
      <c r="G350" s="57">
        <f>data!BY78</f>
        <v>103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Three Rivers Hospital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90.070999999999984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0</v>
      </c>
      <c r="E363" s="168"/>
      <c r="F363" s="168"/>
      <c r="G363" s="168"/>
      <c r="H363" s="168"/>
      <c r="I363" s="58">
        <f>data!CE61</f>
        <v>7013119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0</v>
      </c>
      <c r="E364" s="168"/>
      <c r="F364" s="168"/>
      <c r="G364" s="168"/>
      <c r="H364" s="168"/>
      <c r="I364" s="58">
        <f>data!CE62</f>
        <v>1465824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3175398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0</v>
      </c>
      <c r="E366" s="168"/>
      <c r="F366" s="168"/>
      <c r="G366" s="168"/>
      <c r="H366" s="168"/>
      <c r="I366" s="58">
        <f>data!CE64</f>
        <v>1577807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209479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data!CC66</f>
        <v>0</v>
      </c>
      <c r="E368" s="168"/>
      <c r="F368" s="168"/>
      <c r="G368" s="168"/>
      <c r="H368" s="168"/>
      <c r="I368" s="58">
        <f>data!CE66</f>
        <v>1505036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0</v>
      </c>
      <c r="E369" s="168"/>
      <c r="F369" s="168"/>
      <c r="G369" s="168"/>
      <c r="H369" s="168"/>
      <c r="I369" s="58">
        <f>data!CE67</f>
        <v>598770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170913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0</v>
      </c>
      <c r="E371" s="58">
        <f>data!CD69</f>
        <v>370029</v>
      </c>
      <c r="F371" s="168"/>
      <c r="G371" s="168"/>
      <c r="H371" s="168"/>
      <c r="I371" s="58">
        <f>data!CE69</f>
        <v>1363460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6">
        <f>data!CD70</f>
        <v>213248</v>
      </c>
      <c r="F372" s="162"/>
      <c r="G372" s="162"/>
      <c r="H372" s="162"/>
      <c r="I372" s="11">
        <f>-data!CE70</f>
        <v>-213248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0</v>
      </c>
      <c r="D373" s="58">
        <f>data!CC71</f>
        <v>0</v>
      </c>
      <c r="E373" s="58">
        <f>data!CD71</f>
        <v>156781</v>
      </c>
      <c r="F373" s="168"/>
      <c r="G373" s="168"/>
      <c r="H373" s="168"/>
      <c r="I373" s="11">
        <f>data!CE71</f>
        <v>16866558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-2553629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3685543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20165173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23850716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0</v>
      </c>
      <c r="D380" s="57">
        <f>data!CC76</f>
        <v>0</v>
      </c>
      <c r="E380" s="162"/>
      <c r="F380" s="162"/>
      <c r="G380" s="162"/>
      <c r="H380" s="162"/>
      <c r="I380" s="11">
        <f>data!CE76</f>
        <v>57328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4185</v>
      </c>
    </row>
    <row r="382" spans="1:9" ht="20.149999999999999" customHeight="1" x14ac:dyDescent="0.35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9634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32009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23.299999999999997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1" transitionEvaluation="1" transitionEntry="1" codeName="Sheet10">
    <pageSetUpPr autoPageBreaks="0" fitToPage="1"/>
  </sheetPr>
  <dimension ref="A1:CF816"/>
  <sheetViews>
    <sheetView showGridLines="0" topLeftCell="A31" zoomScale="75" workbookViewId="0">
      <selection activeCell="C82" sqref="C8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3" ht="12.75" customHeight="1" x14ac:dyDescent="0.3">
      <c r="A1" s="149" t="s">
        <v>1231</v>
      </c>
    </row>
    <row r="2" spans="1:3" ht="12.75" customHeight="1" x14ac:dyDescent="0.3">
      <c r="A2" s="1" t="s">
        <v>1232</v>
      </c>
      <c r="C2" s="180"/>
    </row>
    <row r="3" spans="1:3" ht="12.75" customHeight="1" x14ac:dyDescent="0.3">
      <c r="A3" s="150"/>
      <c r="C3" s="180"/>
    </row>
    <row r="4" spans="1:3" ht="12.75" customHeight="1" x14ac:dyDescent="0.3">
      <c r="C4" s="180"/>
    </row>
    <row r="5" spans="1:3" ht="12.75" customHeight="1" x14ac:dyDescent="0.3">
      <c r="A5" s="150" t="s">
        <v>1258</v>
      </c>
      <c r="C5" s="180"/>
    </row>
    <row r="6" spans="1:3" ht="12.75" customHeight="1" x14ac:dyDescent="0.3">
      <c r="A6" s="150" t="s">
        <v>0</v>
      </c>
      <c r="C6" s="180"/>
    </row>
    <row r="7" spans="1:3" ht="12.75" customHeight="1" x14ac:dyDescent="0.3">
      <c r="A7" s="150" t="s">
        <v>1</v>
      </c>
      <c r="C7" s="180"/>
    </row>
    <row r="8" spans="1:3" ht="12.75" customHeight="1" x14ac:dyDescent="0.3">
      <c r="C8" s="180"/>
    </row>
    <row r="9" spans="1:3" ht="12.75" customHeight="1" x14ac:dyDescent="0.3">
      <c r="C9" s="180"/>
    </row>
    <row r="10" spans="1:3" ht="12.75" customHeight="1" x14ac:dyDescent="0.3">
      <c r="A10" s="149" t="s">
        <v>1228</v>
      </c>
      <c r="C10" s="180"/>
    </row>
    <row r="11" spans="1:3" ht="12.75" customHeight="1" x14ac:dyDescent="0.3">
      <c r="A11" s="149" t="s">
        <v>1230</v>
      </c>
      <c r="C11" s="180"/>
    </row>
    <row r="12" spans="1:3" ht="12.75" customHeight="1" x14ac:dyDescent="0.3">
      <c r="C12" s="180"/>
    </row>
    <row r="13" spans="1:3" ht="12.75" customHeight="1" x14ac:dyDescent="0.3">
      <c r="C13" s="180"/>
    </row>
    <row r="14" spans="1:3" ht="12.75" customHeight="1" x14ac:dyDescent="0.3">
      <c r="A14" s="150" t="s">
        <v>2</v>
      </c>
      <c r="C14" s="180"/>
    </row>
    <row r="15" spans="1:3" ht="12.75" customHeight="1" x14ac:dyDescent="0.3">
      <c r="A15" s="150"/>
      <c r="C15" s="180"/>
    </row>
    <row r="16" spans="1:3" ht="12.75" customHeight="1" x14ac:dyDescent="0.3">
      <c r="A16" s="228" t="s">
        <v>1265</v>
      </c>
      <c r="C16" s="180"/>
    </row>
    <row r="17" spans="1:7" ht="12.75" customHeight="1" x14ac:dyDescent="0.3">
      <c r="A17" s="228" t="s">
        <v>1264</v>
      </c>
      <c r="C17" s="223"/>
      <c r="F17" s="181"/>
    </row>
    <row r="18" spans="1:7" ht="12.75" customHeight="1" x14ac:dyDescent="0.3">
      <c r="A18" s="226"/>
      <c r="C18" s="180"/>
    </row>
    <row r="19" spans="1:7" ht="12.75" customHeight="1" x14ac:dyDescent="0.3">
      <c r="C19" s="180"/>
    </row>
    <row r="20" spans="1:7" ht="12.75" customHeight="1" x14ac:dyDescent="0.3">
      <c r="A20" s="210" t="s">
        <v>1233</v>
      </c>
      <c r="B20" s="210"/>
      <c r="C20" s="224"/>
      <c r="D20" s="210"/>
      <c r="E20" s="210"/>
      <c r="F20" s="210"/>
      <c r="G20" s="210"/>
    </row>
    <row r="21" spans="1:7" ht="22.5" customHeight="1" x14ac:dyDescent="0.3">
      <c r="A21" s="150"/>
      <c r="C21" s="180"/>
    </row>
    <row r="22" spans="1:7" ht="12.65" customHeight="1" x14ac:dyDescent="0.3">
      <c r="A22" s="210" t="s">
        <v>1253</v>
      </c>
      <c r="B22" s="227"/>
      <c r="C22" s="224"/>
      <c r="D22" s="210"/>
      <c r="E22" s="210"/>
      <c r="F22" s="210"/>
    </row>
    <row r="23" spans="1:7" ht="12.65" customHeight="1" x14ac:dyDescent="0.3">
      <c r="B23" s="150"/>
      <c r="C23" s="180"/>
    </row>
    <row r="24" spans="1:7" ht="12.65" customHeight="1" x14ac:dyDescent="0.3">
      <c r="A24" s="185" t="s">
        <v>3</v>
      </c>
      <c r="C24" s="180"/>
    </row>
    <row r="25" spans="1:7" ht="12.65" customHeight="1" x14ac:dyDescent="0.3">
      <c r="A25" s="149" t="s">
        <v>1234</v>
      </c>
      <c r="C25" s="180"/>
    </row>
    <row r="26" spans="1:7" ht="12.65" customHeight="1" x14ac:dyDescent="0.3">
      <c r="A26" s="150" t="s">
        <v>4</v>
      </c>
      <c r="C26" s="180"/>
    </row>
    <row r="27" spans="1:7" ht="12.65" customHeight="1" x14ac:dyDescent="0.3">
      <c r="A27" s="149" t="s">
        <v>1235</v>
      </c>
      <c r="C27" s="180"/>
    </row>
    <row r="28" spans="1:7" ht="12.65" customHeight="1" x14ac:dyDescent="0.3">
      <c r="A28" s="150" t="s">
        <v>5</v>
      </c>
      <c r="C28" s="180"/>
    </row>
    <row r="29" spans="1:7" ht="12.65" customHeight="1" x14ac:dyDescent="0.3">
      <c r="A29" s="149"/>
      <c r="C29" s="180"/>
    </row>
    <row r="30" spans="1:7" ht="12.65" customHeight="1" x14ac:dyDescent="0.3">
      <c r="A30" s="1" t="s">
        <v>6</v>
      </c>
      <c r="C30" s="180"/>
    </row>
    <row r="31" spans="1:7" ht="12.65" customHeight="1" x14ac:dyDescent="0.3">
      <c r="A31" s="150" t="s">
        <v>7</v>
      </c>
      <c r="C31" s="180"/>
    </row>
    <row r="32" spans="1:7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1379732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84813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127718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2246</v>
      </c>
      <c r="P48" s="129">
        <f>ROUND(((B48/CE61)*P61),0)</f>
        <v>52748</v>
      </c>
      <c r="Q48" s="129">
        <f>ROUND(((B48/CE61)*Q61),0)</f>
        <v>21035</v>
      </c>
      <c r="R48" s="129">
        <f>ROUND(((B48/CE61)*R61),0)</f>
        <v>0</v>
      </c>
      <c r="S48" s="129">
        <f>ROUND(((B48/CE61)*S61),0)</f>
        <v>8507</v>
      </c>
      <c r="T48" s="129">
        <f>ROUND(((B48/CE61)*T61),0)</f>
        <v>0</v>
      </c>
      <c r="U48" s="129">
        <f>ROUND(((B48/CE61)*U61),0)</f>
        <v>67199</v>
      </c>
      <c r="V48" s="129">
        <f>ROUND(((B48/CE61)*V61),0)</f>
        <v>0</v>
      </c>
      <c r="W48" s="129">
        <f>ROUND(((B48/CE61)*W61),0)</f>
        <v>1684</v>
      </c>
      <c r="X48" s="129">
        <f>ROUND(((B48/CE61)*X61),0)</f>
        <v>15549</v>
      </c>
      <c r="Y48" s="129">
        <f>ROUND(((B48/CE61)*Y61),0)</f>
        <v>44087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10985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8499</v>
      </c>
      <c r="AF48" s="129">
        <f>ROUND(((B48/CE61)*AF61),0)</f>
        <v>0</v>
      </c>
      <c r="AG48" s="129">
        <f>ROUND(((B48/CE61)*AG61),0)</f>
        <v>59176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331245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28437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16870</v>
      </c>
      <c r="AZ48" s="129">
        <f>ROUND(((B48/CE61)*AZ61),0)</f>
        <v>0</v>
      </c>
      <c r="BA48" s="129">
        <f>ROUND(((B48/CE61)*BA61),0)</f>
        <v>4087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10548</v>
      </c>
      <c r="BE48" s="129">
        <f>ROUND(((B48/CE61)*BE61),0)</f>
        <v>33232</v>
      </c>
      <c r="BF48" s="129">
        <f>ROUND(((B48/CE61)*BF61),0)</f>
        <v>29463</v>
      </c>
      <c r="BG48" s="129">
        <f>ROUND(((B48/CE61)*BG61),0)</f>
        <v>0</v>
      </c>
      <c r="BH48" s="129">
        <f>ROUND(((B48/CE61)*BH61),0)</f>
        <v>48911</v>
      </c>
      <c r="BI48" s="129">
        <f>ROUND(((B48/CE61)*BI61),0)</f>
        <v>0</v>
      </c>
      <c r="BJ48" s="129">
        <f>ROUND(((B48/CE61)*BJ61),0)</f>
        <v>62880</v>
      </c>
      <c r="BK48" s="129">
        <f>ROUND(((B48/CE61)*BK61),0)</f>
        <v>44893</v>
      </c>
      <c r="BL48" s="129">
        <f>ROUND(((B48/CE61)*BL61),0)</f>
        <v>22732</v>
      </c>
      <c r="BM48" s="129">
        <f>ROUND(((B48/CE61)*BM61),0)</f>
        <v>0</v>
      </c>
      <c r="BN48" s="129">
        <f>ROUND(((B48/CE61)*BN61),0)</f>
        <v>68671</v>
      </c>
      <c r="BO48" s="129">
        <f>ROUND(((B48/CE61)*BO61),0)</f>
        <v>859</v>
      </c>
      <c r="BP48" s="129">
        <f>ROUND(((B48/CE61)*BP61),0)</f>
        <v>16163</v>
      </c>
      <c r="BQ48" s="129">
        <f>ROUND(((B48/CE61)*BQ61),0)</f>
        <v>0</v>
      </c>
      <c r="BR48" s="129">
        <f>ROUND(((B48/CE61)*BR61),0)</f>
        <v>30135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39560</v>
      </c>
      <c r="BW48" s="129">
        <f>ROUND(((B48/CE61)*BW61),0)</f>
        <v>0</v>
      </c>
      <c r="BX48" s="129">
        <f>ROUND(((B48/CE61)*BX61),0)</f>
        <v>31448</v>
      </c>
      <c r="BY48" s="129">
        <f>ROUND(((B48/CE61)*BY61),0)</f>
        <v>55351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1379731</v>
      </c>
    </row>
    <row r="49" spans="1:83" ht="12.65" customHeight="1" x14ac:dyDescent="0.3">
      <c r="A49" s="129" t="s">
        <v>206</v>
      </c>
      <c r="B49" s="129">
        <f>B47+B48</f>
        <v>1379732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650027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34044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486</v>
      </c>
      <c r="K52" s="129">
        <f>ROUND((B52/(CE76+CF76)*K76),0)</f>
        <v>0</v>
      </c>
      <c r="L52" s="129">
        <f>ROUND((B52/(CE76+CF76)*L76),0)</f>
        <v>51264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5484</v>
      </c>
      <c r="P52" s="129">
        <f>ROUND((B52/(CE76+CF76)*P76),0)</f>
        <v>28854</v>
      </c>
      <c r="Q52" s="129">
        <f>ROUND((B52/(CE76+CF76)*Q76),0)</f>
        <v>3618</v>
      </c>
      <c r="R52" s="129">
        <f>ROUND((B52/(CE76+CF76)*R76),0)</f>
        <v>305</v>
      </c>
      <c r="S52" s="129">
        <f>ROUND((B52/(CE76+CF76)*S76),0)</f>
        <v>22444</v>
      </c>
      <c r="T52" s="129">
        <f>ROUND((B52/(CE76+CF76)*T76),0)</f>
        <v>0</v>
      </c>
      <c r="U52" s="129">
        <f>ROUND((B52/(CE76+CF76)*U76),0)</f>
        <v>12743</v>
      </c>
      <c r="V52" s="129">
        <f>ROUND((B52/(CE76+CF76)*V76),0)</f>
        <v>0</v>
      </c>
      <c r="W52" s="129">
        <f>ROUND((B52/(CE76+CF76)*W76),0)</f>
        <v>825</v>
      </c>
      <c r="X52" s="129">
        <f>ROUND((B52/(CE76+CF76)*X76),0)</f>
        <v>7632</v>
      </c>
      <c r="Y52" s="129">
        <f>ROUND((B52/(CE76+CF76)*Y76),0)</f>
        <v>21618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11363</v>
      </c>
      <c r="AC52" s="129">
        <f>ROUND((B52/(CE76+CF76)*AC76),0)</f>
        <v>8932</v>
      </c>
      <c r="AD52" s="129">
        <f>ROUND((B52/(CE76+CF76)*AD76),0)</f>
        <v>0</v>
      </c>
      <c r="AE52" s="129">
        <f>ROUND((B52/(CE76+CF76)*AE76),0)</f>
        <v>15988</v>
      </c>
      <c r="AF52" s="129">
        <f>ROUND((B52/(CE76+CF76)*AF76),0)</f>
        <v>0</v>
      </c>
      <c r="AG52" s="129">
        <f>ROUND((B52/(CE76+CF76)*AG76),0)</f>
        <v>58760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70146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11408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29985</v>
      </c>
      <c r="AZ52" s="129">
        <f>ROUND((B52/(CE76+CF76)*AZ76),0)</f>
        <v>0</v>
      </c>
      <c r="BA52" s="129">
        <f>ROUND((B52/(CE76+CF76)*BA76),0)</f>
        <v>17695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68981</v>
      </c>
      <c r="BF52" s="129">
        <f>ROUND((B52/(CE76+CF76)*BF76),0)</f>
        <v>4862</v>
      </c>
      <c r="BG52" s="129">
        <f>ROUND((B52/(CE76+CF76)*BG76),0)</f>
        <v>0</v>
      </c>
      <c r="BH52" s="129">
        <f>ROUND((B52/(CE76+CF76)*BH76),0)</f>
        <v>8186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14540</v>
      </c>
      <c r="BL52" s="129">
        <f>ROUND((B52/(CE76+CF76)*BL76),0)</f>
        <v>8944</v>
      </c>
      <c r="BM52" s="129">
        <f>ROUND((B52/(CE76+CF76)*BM76),0)</f>
        <v>0</v>
      </c>
      <c r="BN52" s="129">
        <f>ROUND((B52/(CE76+CF76)*BN76),0)</f>
        <v>87886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20827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18079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4127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650026</v>
      </c>
    </row>
    <row r="53" spans="1:83" ht="12.65" customHeight="1" x14ac:dyDescent="0.3">
      <c r="A53" s="129" t="s">
        <v>206</v>
      </c>
      <c r="B53" s="129">
        <f>B51+B52</f>
        <v>650027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/>
      <c r="D59" s="137"/>
      <c r="E59" s="137">
        <f>E139</f>
        <v>340</v>
      </c>
      <c r="F59" s="137"/>
      <c r="G59" s="137"/>
      <c r="H59" s="137"/>
      <c r="I59" s="137"/>
      <c r="J59" s="137">
        <v>17</v>
      </c>
      <c r="K59" s="137"/>
      <c r="L59" s="137">
        <f>E145</f>
        <v>512</v>
      </c>
      <c r="M59" s="137"/>
      <c r="N59" s="137"/>
      <c r="O59" s="137">
        <f>C114</f>
        <v>12</v>
      </c>
      <c r="P59" s="137">
        <v>10723</v>
      </c>
      <c r="Q59" s="137">
        <v>7272</v>
      </c>
      <c r="R59" s="137">
        <v>10477</v>
      </c>
      <c r="S59" s="192"/>
      <c r="T59" s="192"/>
      <c r="U59" s="137">
        <v>21596</v>
      </c>
      <c r="V59" s="138"/>
      <c r="W59" s="137">
        <v>121</v>
      </c>
      <c r="X59" s="137">
        <v>1177</v>
      </c>
      <c r="Y59" s="137">
        <v>3167</v>
      </c>
      <c r="Z59" s="138"/>
      <c r="AA59" s="138"/>
      <c r="AB59" s="192"/>
      <c r="AC59" s="137">
        <v>437</v>
      </c>
      <c r="AD59" s="138"/>
      <c r="AE59" s="137">
        <v>1508</v>
      </c>
      <c r="AF59" s="138"/>
      <c r="AG59" s="137">
        <v>7115</v>
      </c>
      <c r="AH59" s="138"/>
      <c r="AI59" s="138"/>
      <c r="AJ59" s="137">
        <v>4623</v>
      </c>
      <c r="AK59" s="138"/>
      <c r="AL59" s="138"/>
      <c r="AM59" s="138"/>
      <c r="AN59" s="138"/>
      <c r="AO59" s="137">
        <f>114*24</f>
        <v>2736</v>
      </c>
      <c r="AP59" s="138"/>
      <c r="AQ59" s="138"/>
      <c r="AR59" s="138"/>
      <c r="AS59" s="138"/>
      <c r="AT59" s="138"/>
      <c r="AU59" s="138"/>
      <c r="AV59" s="192"/>
      <c r="AW59" s="192"/>
      <c r="AX59" s="192"/>
      <c r="AY59" s="231">
        <v>3531</v>
      </c>
      <c r="AZ59" s="138"/>
      <c r="BA59" s="192">
        <f>26604-3473-32-309</f>
        <v>22790</v>
      </c>
      <c r="BB59" s="192"/>
      <c r="BC59" s="192"/>
      <c r="BD59" s="192"/>
      <c r="BE59" s="232">
        <v>57491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/>
      <c r="D60" s="140"/>
      <c r="E60" s="140">
        <v>5.33</v>
      </c>
      <c r="F60" s="171"/>
      <c r="G60" s="140"/>
      <c r="H60" s="140"/>
      <c r="I60" s="140"/>
      <c r="J60" s="140">
        <v>0</v>
      </c>
      <c r="K60" s="140"/>
      <c r="L60" s="140">
        <v>8.02</v>
      </c>
      <c r="M60" s="140"/>
      <c r="N60" s="140"/>
      <c r="O60" s="140">
        <v>0.12</v>
      </c>
      <c r="P60" s="140">
        <v>2.95</v>
      </c>
      <c r="Q60" s="140">
        <v>1.18</v>
      </c>
      <c r="R60" s="140">
        <v>0</v>
      </c>
      <c r="S60" s="140">
        <v>1.1100000000000001</v>
      </c>
      <c r="T60" s="140"/>
      <c r="U60" s="140">
        <v>4.58</v>
      </c>
      <c r="V60" s="169"/>
      <c r="W60" s="140">
        <v>0.1</v>
      </c>
      <c r="X60" s="140">
        <v>0.95</v>
      </c>
      <c r="Y60" s="140">
        <v>2.69</v>
      </c>
      <c r="Z60" s="169"/>
      <c r="AA60" s="169"/>
      <c r="AB60" s="140">
        <v>1.1100000000000001</v>
      </c>
      <c r="AC60" s="140">
        <v>0</v>
      </c>
      <c r="AD60" s="233"/>
      <c r="AE60" s="140">
        <v>0.39</v>
      </c>
      <c r="AF60" s="169"/>
      <c r="AG60" s="140">
        <v>4.74</v>
      </c>
      <c r="AH60" s="169"/>
      <c r="AI60" s="169"/>
      <c r="AJ60" s="140">
        <v>12.91</v>
      </c>
      <c r="AK60" s="169"/>
      <c r="AL60" s="169"/>
      <c r="AM60" s="169"/>
      <c r="AN60" s="169"/>
      <c r="AO60" s="140">
        <v>1.79</v>
      </c>
      <c r="AP60" s="169"/>
      <c r="AQ60" s="169"/>
      <c r="AR60" s="169"/>
      <c r="AS60" s="169"/>
      <c r="AT60" s="169"/>
      <c r="AU60" s="169"/>
      <c r="AV60" s="169"/>
      <c r="AW60" s="169"/>
      <c r="AX60" s="169"/>
      <c r="AY60" s="233">
        <v>2.25</v>
      </c>
      <c r="AZ60" s="169"/>
      <c r="BA60" s="233">
        <v>0.59</v>
      </c>
      <c r="BB60" s="169"/>
      <c r="BC60" s="169"/>
      <c r="BD60" s="233">
        <v>1</v>
      </c>
      <c r="BE60" s="233">
        <v>2.78</v>
      </c>
      <c r="BF60" s="233">
        <v>3.84</v>
      </c>
      <c r="BG60" s="169"/>
      <c r="BH60" s="233">
        <v>3.46</v>
      </c>
      <c r="BI60" s="169"/>
      <c r="BJ60" s="233">
        <v>2.98</v>
      </c>
      <c r="BK60" s="233">
        <v>4.9400000000000004</v>
      </c>
      <c r="BL60" s="233">
        <v>3.19</v>
      </c>
      <c r="BM60" s="169"/>
      <c r="BN60" s="233">
        <v>3.27</v>
      </c>
      <c r="BO60" s="233">
        <v>0.03</v>
      </c>
      <c r="BP60" s="233">
        <v>0.99</v>
      </c>
      <c r="BQ60" s="169"/>
      <c r="BR60" s="233">
        <v>1.77</v>
      </c>
      <c r="BS60" s="169"/>
      <c r="BT60" s="169"/>
      <c r="BU60" s="169"/>
      <c r="BV60" s="233">
        <v>3.66</v>
      </c>
      <c r="BW60" s="169"/>
      <c r="BX60" s="233">
        <v>1.98</v>
      </c>
      <c r="BY60" s="233">
        <v>3.25</v>
      </c>
      <c r="BZ60" s="169"/>
      <c r="CA60" s="169"/>
      <c r="CB60" s="169"/>
      <c r="CC60" s="169"/>
      <c r="CD60" s="191" t="s">
        <v>221</v>
      </c>
      <c r="CE60" s="194">
        <f t="shared" ref="CE60:CE70" si="0">SUM(C60:CD60)</f>
        <v>87.949999999999989</v>
      </c>
    </row>
    <row r="61" spans="1:83" ht="12.65" customHeight="1" x14ac:dyDescent="0.3">
      <c r="A61" s="127" t="s">
        <v>235</v>
      </c>
      <c r="B61" s="129"/>
      <c r="C61" s="137"/>
      <c r="D61" s="137"/>
      <c r="E61" s="137">
        <v>422099</v>
      </c>
      <c r="F61" s="138"/>
      <c r="G61" s="137"/>
      <c r="H61" s="137"/>
      <c r="I61" s="138"/>
      <c r="J61" s="137">
        <v>0</v>
      </c>
      <c r="K61" s="138"/>
      <c r="L61" s="137">
        <v>635632</v>
      </c>
      <c r="M61" s="137"/>
      <c r="N61" s="137"/>
      <c r="O61" s="137">
        <v>11180</v>
      </c>
      <c r="P61" s="137">
        <v>262519</v>
      </c>
      <c r="Q61" s="137">
        <v>104689</v>
      </c>
      <c r="R61" s="137">
        <v>0</v>
      </c>
      <c r="S61" s="137">
        <v>42339</v>
      </c>
      <c r="T61" s="137"/>
      <c r="U61" s="137">
        <v>334438</v>
      </c>
      <c r="V61" s="138"/>
      <c r="W61" s="137">
        <v>8383</v>
      </c>
      <c r="X61" s="137">
        <v>77387</v>
      </c>
      <c r="Y61" s="137">
        <v>219412</v>
      </c>
      <c r="Z61" s="138"/>
      <c r="AA61" s="138"/>
      <c r="AB61" s="137">
        <v>54669</v>
      </c>
      <c r="AC61" s="137">
        <v>0</v>
      </c>
      <c r="AD61" s="138"/>
      <c r="AE61" s="137">
        <v>42296</v>
      </c>
      <c r="AF61" s="138"/>
      <c r="AG61" s="137">
        <v>294511</v>
      </c>
      <c r="AH61" s="138"/>
      <c r="AI61" s="138"/>
      <c r="AJ61" s="137">
        <v>1648555</v>
      </c>
      <c r="AK61" s="138"/>
      <c r="AL61" s="138"/>
      <c r="AM61" s="138"/>
      <c r="AN61" s="138"/>
      <c r="AO61" s="137">
        <v>141527</v>
      </c>
      <c r="AP61" s="138"/>
      <c r="AQ61" s="138"/>
      <c r="AR61" s="138"/>
      <c r="AS61" s="138"/>
      <c r="AT61" s="138"/>
      <c r="AU61" s="138"/>
      <c r="AV61" s="138"/>
      <c r="AW61" s="138"/>
      <c r="AX61" s="138"/>
      <c r="AY61" s="231">
        <v>83959</v>
      </c>
      <c r="AZ61" s="138"/>
      <c r="BA61" s="231">
        <v>20342</v>
      </c>
      <c r="BB61" s="138"/>
      <c r="BC61" s="138"/>
      <c r="BD61" s="231">
        <v>52498</v>
      </c>
      <c r="BE61" s="231">
        <v>165392</v>
      </c>
      <c r="BF61" s="231">
        <v>146635</v>
      </c>
      <c r="BG61" s="138"/>
      <c r="BH61" s="231">
        <v>243425</v>
      </c>
      <c r="BI61" s="138"/>
      <c r="BJ61" s="231">
        <v>312942</v>
      </c>
      <c r="BK61" s="231">
        <v>223427</v>
      </c>
      <c r="BL61" s="231">
        <v>113132</v>
      </c>
      <c r="BM61" s="138"/>
      <c r="BN61" s="231">
        <v>341764</v>
      </c>
      <c r="BO61" s="231">
        <v>4276</v>
      </c>
      <c r="BP61" s="231">
        <v>80440</v>
      </c>
      <c r="BQ61" s="138"/>
      <c r="BR61" s="231">
        <v>149978</v>
      </c>
      <c r="BS61" s="138"/>
      <c r="BT61" s="138"/>
      <c r="BU61" s="138"/>
      <c r="BV61" s="231">
        <v>196886</v>
      </c>
      <c r="BW61" s="138"/>
      <c r="BX61" s="231">
        <v>156511</v>
      </c>
      <c r="BY61" s="231">
        <v>275471</v>
      </c>
      <c r="BZ61" s="138"/>
      <c r="CA61" s="138"/>
      <c r="CB61" s="138"/>
      <c r="CC61" s="138">
        <v>0</v>
      </c>
      <c r="CD61" s="191" t="s">
        <v>221</v>
      </c>
      <c r="CE61" s="129">
        <f t="shared" si="0"/>
        <v>6866714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84813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127718</v>
      </c>
      <c r="M62" s="129">
        <f t="shared" si="1"/>
        <v>0</v>
      </c>
      <c r="N62" s="129">
        <f t="shared" si="1"/>
        <v>0</v>
      </c>
      <c r="O62" s="129">
        <f t="shared" si="1"/>
        <v>2246</v>
      </c>
      <c r="P62" s="129">
        <f t="shared" si="1"/>
        <v>52748</v>
      </c>
      <c r="Q62" s="129">
        <f t="shared" si="1"/>
        <v>21035</v>
      </c>
      <c r="R62" s="129">
        <f t="shared" si="1"/>
        <v>0</v>
      </c>
      <c r="S62" s="129">
        <f t="shared" si="1"/>
        <v>8507</v>
      </c>
      <c r="T62" s="129">
        <f t="shared" si="1"/>
        <v>0</v>
      </c>
      <c r="U62" s="129">
        <f t="shared" si="1"/>
        <v>67199</v>
      </c>
      <c r="V62" s="129">
        <f t="shared" si="1"/>
        <v>0</v>
      </c>
      <c r="W62" s="129">
        <f t="shared" si="1"/>
        <v>1684</v>
      </c>
      <c r="X62" s="129">
        <f t="shared" si="1"/>
        <v>15549</v>
      </c>
      <c r="Y62" s="129">
        <f t="shared" si="1"/>
        <v>44087</v>
      </c>
      <c r="Z62" s="129">
        <f t="shared" si="1"/>
        <v>0</v>
      </c>
      <c r="AA62" s="129">
        <f t="shared" si="1"/>
        <v>0</v>
      </c>
      <c r="AB62" s="129">
        <f t="shared" si="1"/>
        <v>10985</v>
      </c>
      <c r="AC62" s="129">
        <f t="shared" si="1"/>
        <v>0</v>
      </c>
      <c r="AD62" s="129">
        <f t="shared" si="1"/>
        <v>0</v>
      </c>
      <c r="AE62" s="129">
        <f t="shared" si="1"/>
        <v>8499</v>
      </c>
      <c r="AF62" s="129">
        <f t="shared" si="1"/>
        <v>0</v>
      </c>
      <c r="AG62" s="129">
        <f t="shared" si="1"/>
        <v>59176</v>
      </c>
      <c r="AH62" s="129">
        <f t="shared" si="1"/>
        <v>0</v>
      </c>
      <c r="AI62" s="129">
        <f t="shared" si="1"/>
        <v>0</v>
      </c>
      <c r="AJ62" s="129">
        <f t="shared" si="1"/>
        <v>331245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28437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16870</v>
      </c>
      <c r="AZ62" s="129">
        <f>ROUND(AZ47+AZ48,0)</f>
        <v>0</v>
      </c>
      <c r="BA62" s="129">
        <f>ROUND(BA47+BA48,0)</f>
        <v>4087</v>
      </c>
      <c r="BB62" s="129">
        <f t="shared" si="1"/>
        <v>0</v>
      </c>
      <c r="BC62" s="129">
        <f t="shared" si="1"/>
        <v>0</v>
      </c>
      <c r="BD62" s="129">
        <f t="shared" si="1"/>
        <v>10548</v>
      </c>
      <c r="BE62" s="129">
        <f t="shared" si="1"/>
        <v>33232</v>
      </c>
      <c r="BF62" s="129">
        <f t="shared" si="1"/>
        <v>29463</v>
      </c>
      <c r="BG62" s="129">
        <f t="shared" si="1"/>
        <v>0</v>
      </c>
      <c r="BH62" s="129">
        <f t="shared" si="1"/>
        <v>48911</v>
      </c>
      <c r="BI62" s="129">
        <f t="shared" si="1"/>
        <v>0</v>
      </c>
      <c r="BJ62" s="129">
        <f t="shared" si="1"/>
        <v>62880</v>
      </c>
      <c r="BK62" s="129">
        <f t="shared" si="1"/>
        <v>44893</v>
      </c>
      <c r="BL62" s="129">
        <f t="shared" si="1"/>
        <v>22732</v>
      </c>
      <c r="BM62" s="129">
        <f t="shared" si="1"/>
        <v>0</v>
      </c>
      <c r="BN62" s="129">
        <f t="shared" si="1"/>
        <v>68671</v>
      </c>
      <c r="BO62" s="129">
        <f t="shared" ref="BO62:CC62" si="2">ROUND(BO47+BO48,0)</f>
        <v>859</v>
      </c>
      <c r="BP62" s="129">
        <f t="shared" si="2"/>
        <v>16163</v>
      </c>
      <c r="BQ62" s="129">
        <f t="shared" si="2"/>
        <v>0</v>
      </c>
      <c r="BR62" s="129">
        <f t="shared" si="2"/>
        <v>30135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39560</v>
      </c>
      <c r="BW62" s="129">
        <f t="shared" si="2"/>
        <v>0</v>
      </c>
      <c r="BX62" s="129">
        <f t="shared" si="2"/>
        <v>31448</v>
      </c>
      <c r="BY62" s="129">
        <f t="shared" si="2"/>
        <v>55351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0</v>
      </c>
      <c r="CD62" s="191" t="s">
        <v>221</v>
      </c>
      <c r="CE62" s="129">
        <f t="shared" si="0"/>
        <v>1379731</v>
      </c>
    </row>
    <row r="63" spans="1:83" ht="12.65" customHeight="1" x14ac:dyDescent="0.3">
      <c r="A63" s="127" t="s">
        <v>236</v>
      </c>
      <c r="B63" s="129"/>
      <c r="C63" s="137"/>
      <c r="D63" s="137"/>
      <c r="E63" s="137">
        <v>145481</v>
      </c>
      <c r="F63" s="138"/>
      <c r="G63" s="137"/>
      <c r="H63" s="137"/>
      <c r="I63" s="138"/>
      <c r="J63" s="137"/>
      <c r="K63" s="138"/>
      <c r="L63" s="137">
        <v>219077</v>
      </c>
      <c r="M63" s="137"/>
      <c r="N63" s="137"/>
      <c r="O63" s="137">
        <v>56951</v>
      </c>
      <c r="P63" s="137">
        <v>37580</v>
      </c>
      <c r="Q63" s="137"/>
      <c r="R63" s="137">
        <v>558821</v>
      </c>
      <c r="S63" s="137"/>
      <c r="T63" s="137"/>
      <c r="U63" s="137"/>
      <c r="V63" s="138"/>
      <c r="W63" s="137">
        <v>4329</v>
      </c>
      <c r="X63" s="137">
        <v>39966</v>
      </c>
      <c r="Y63" s="137">
        <v>113313</v>
      </c>
      <c r="Z63" s="138"/>
      <c r="AA63" s="138"/>
      <c r="AB63" s="137"/>
      <c r="AC63" s="137"/>
      <c r="AD63" s="138"/>
      <c r="AE63" s="137">
        <v>91650</v>
      </c>
      <c r="AF63" s="138"/>
      <c r="AG63" s="137">
        <v>1636627</v>
      </c>
      <c r="AH63" s="138"/>
      <c r="AI63" s="138"/>
      <c r="AJ63" s="137">
        <v>39226</v>
      </c>
      <c r="AK63" s="138"/>
      <c r="AL63" s="138"/>
      <c r="AM63" s="138"/>
      <c r="AN63" s="138"/>
      <c r="AO63" s="137">
        <v>48778</v>
      </c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91" t="s">
        <v>221</v>
      </c>
      <c r="CE63" s="129">
        <f t="shared" si="0"/>
        <v>2991799</v>
      </c>
    </row>
    <row r="64" spans="1:83" ht="12.65" customHeight="1" x14ac:dyDescent="0.3">
      <c r="A64" s="127" t="s">
        <v>237</v>
      </c>
      <c r="B64" s="129"/>
      <c r="C64" s="137"/>
      <c r="D64" s="137"/>
      <c r="E64" s="137">
        <v>13914</v>
      </c>
      <c r="F64" s="138"/>
      <c r="G64" s="137"/>
      <c r="H64" s="137"/>
      <c r="I64" s="138"/>
      <c r="J64" s="137">
        <v>0</v>
      </c>
      <c r="K64" s="138"/>
      <c r="L64" s="137">
        <v>20952</v>
      </c>
      <c r="M64" s="137"/>
      <c r="N64" s="137"/>
      <c r="O64" s="137">
        <v>-1357</v>
      </c>
      <c r="P64" s="137">
        <v>170398</v>
      </c>
      <c r="Q64" s="137">
        <v>997</v>
      </c>
      <c r="R64" s="137">
        <v>4346</v>
      </c>
      <c r="S64" s="137">
        <v>15081</v>
      </c>
      <c r="T64" s="137"/>
      <c r="U64" s="137">
        <v>232199</v>
      </c>
      <c r="V64" s="138"/>
      <c r="W64" s="137">
        <v>259</v>
      </c>
      <c r="X64" s="137">
        <v>2402</v>
      </c>
      <c r="Y64" s="137">
        <v>6809</v>
      </c>
      <c r="Z64" s="138"/>
      <c r="AA64" s="138"/>
      <c r="AB64" s="137">
        <v>291134</v>
      </c>
      <c r="AC64" s="137">
        <v>39705</v>
      </c>
      <c r="AD64" s="138"/>
      <c r="AE64" s="137">
        <v>1537</v>
      </c>
      <c r="AF64" s="138"/>
      <c r="AG64" s="137">
        <v>61908</v>
      </c>
      <c r="AH64" s="138"/>
      <c r="AI64" s="138"/>
      <c r="AJ64" s="137">
        <v>58006</v>
      </c>
      <c r="AK64" s="138"/>
      <c r="AL64" s="138"/>
      <c r="AM64" s="138"/>
      <c r="AN64" s="138"/>
      <c r="AO64" s="137">
        <v>4665</v>
      </c>
      <c r="AP64" s="138"/>
      <c r="AQ64" s="138"/>
      <c r="AR64" s="138"/>
      <c r="AS64" s="138"/>
      <c r="AT64" s="138"/>
      <c r="AU64" s="138"/>
      <c r="AV64" s="138"/>
      <c r="AW64" s="138"/>
      <c r="AX64" s="138"/>
      <c r="AY64" s="231">
        <v>28409</v>
      </c>
      <c r="AZ64" s="138"/>
      <c r="BA64" s="231">
        <v>3662</v>
      </c>
      <c r="BB64" s="138">
        <v>0</v>
      </c>
      <c r="BC64" s="138"/>
      <c r="BD64" s="231">
        <v>58667</v>
      </c>
      <c r="BE64" s="231">
        <v>3155</v>
      </c>
      <c r="BF64" s="231">
        <v>17229</v>
      </c>
      <c r="BG64" s="138"/>
      <c r="BH64" s="231">
        <v>12993</v>
      </c>
      <c r="BI64" s="138"/>
      <c r="BJ64" s="231">
        <v>1330</v>
      </c>
      <c r="BK64" s="231">
        <v>4676</v>
      </c>
      <c r="BL64" s="231">
        <v>1112</v>
      </c>
      <c r="BM64" s="138"/>
      <c r="BN64" s="231">
        <v>6852</v>
      </c>
      <c r="BO64" s="231">
        <v>1764</v>
      </c>
      <c r="BP64" s="231">
        <v>1184</v>
      </c>
      <c r="BQ64" s="138"/>
      <c r="BR64" s="231">
        <v>216</v>
      </c>
      <c r="BS64" s="138"/>
      <c r="BT64" s="138"/>
      <c r="BU64" s="138"/>
      <c r="BV64" s="231">
        <v>809</v>
      </c>
      <c r="BW64" s="138"/>
      <c r="BX64" s="231">
        <v>452</v>
      </c>
      <c r="BY64" s="231">
        <v>18841</v>
      </c>
      <c r="BZ64" s="138"/>
      <c r="CA64" s="138"/>
      <c r="CB64" s="138"/>
      <c r="CC64" s="138"/>
      <c r="CD64" s="191" t="s">
        <v>221</v>
      </c>
      <c r="CE64" s="129">
        <f t="shared" si="0"/>
        <v>1084306</v>
      </c>
    </row>
    <row r="65" spans="1:84" ht="12.65" customHeight="1" x14ac:dyDescent="0.3">
      <c r="A65" s="127" t="s">
        <v>238</v>
      </c>
      <c r="B65" s="129"/>
      <c r="C65" s="137"/>
      <c r="D65" s="137"/>
      <c r="E65" s="137">
        <v>1040</v>
      </c>
      <c r="F65" s="137"/>
      <c r="G65" s="137"/>
      <c r="H65" s="137"/>
      <c r="I65" s="138"/>
      <c r="J65" s="137"/>
      <c r="K65" s="138"/>
      <c r="L65" s="137">
        <v>1566</v>
      </c>
      <c r="M65" s="137"/>
      <c r="N65" s="137"/>
      <c r="O65" s="137"/>
      <c r="P65" s="137"/>
      <c r="Q65" s="137"/>
      <c r="R65" s="137"/>
      <c r="S65" s="137"/>
      <c r="T65" s="137"/>
      <c r="U65" s="137"/>
      <c r="V65" s="138"/>
      <c r="W65" s="137">
        <v>45</v>
      </c>
      <c r="X65" s="137">
        <v>404</v>
      </c>
      <c r="Y65" s="137">
        <v>1149</v>
      </c>
      <c r="Z65" s="138"/>
      <c r="AA65" s="138"/>
      <c r="AB65" s="137"/>
      <c r="AC65" s="137"/>
      <c r="AD65" s="138"/>
      <c r="AE65" s="137"/>
      <c r="AF65" s="231"/>
      <c r="AG65" s="137"/>
      <c r="AH65" s="138"/>
      <c r="AI65" s="138"/>
      <c r="AJ65" s="137"/>
      <c r="AK65" s="138"/>
      <c r="AL65" s="138"/>
      <c r="AM65" s="138"/>
      <c r="AN65" s="138"/>
      <c r="AO65" s="137">
        <v>349</v>
      </c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>
        <v>7093</v>
      </c>
      <c r="BB65" s="138"/>
      <c r="BC65" s="138"/>
      <c r="BD65" s="138"/>
      <c r="BE65" s="138">
        <v>156650</v>
      </c>
      <c r="BF65" s="138"/>
      <c r="BG65" s="138"/>
      <c r="BH65" s="138">
        <v>8533</v>
      </c>
      <c r="BI65" s="138"/>
      <c r="BJ65" s="138"/>
      <c r="BK65" s="138"/>
      <c r="BL65" s="138"/>
      <c r="BM65" s="138"/>
      <c r="BN65" s="138">
        <v>20792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91" t="s">
        <v>221</v>
      </c>
      <c r="CE65" s="129">
        <f t="shared" si="0"/>
        <v>197621</v>
      </c>
    </row>
    <row r="66" spans="1:84" ht="12.65" customHeight="1" x14ac:dyDescent="0.3">
      <c r="A66" s="127" t="s">
        <v>239</v>
      </c>
      <c r="B66" s="129"/>
      <c r="C66" s="137"/>
      <c r="D66" s="137"/>
      <c r="E66" s="137">
        <v>884</v>
      </c>
      <c r="F66" s="137"/>
      <c r="G66" s="137"/>
      <c r="H66" s="137"/>
      <c r="I66" s="137"/>
      <c r="J66" s="137"/>
      <c r="K66" s="138"/>
      <c r="L66" s="137">
        <v>1332</v>
      </c>
      <c r="M66" s="137"/>
      <c r="N66" s="137"/>
      <c r="O66" s="137"/>
      <c r="P66" s="137"/>
      <c r="Q66" s="137"/>
      <c r="R66" s="137"/>
      <c r="S66" s="137"/>
      <c r="T66" s="137"/>
      <c r="U66" s="137">
        <v>136539</v>
      </c>
      <c r="V66" s="138"/>
      <c r="W66" s="137">
        <v>68858</v>
      </c>
      <c r="X66" s="137"/>
      <c r="Y66" s="137">
        <v>900</v>
      </c>
      <c r="Z66" s="138"/>
      <c r="AA66" s="138"/>
      <c r="AB66" s="137">
        <v>231281</v>
      </c>
      <c r="AC66" s="137"/>
      <c r="AD66" s="138"/>
      <c r="AE66" s="137">
        <v>2944</v>
      </c>
      <c r="AF66" s="138"/>
      <c r="AG66" s="137"/>
      <c r="AH66" s="138"/>
      <c r="AI66" s="138"/>
      <c r="AJ66" s="137">
        <v>19933</v>
      </c>
      <c r="AK66" s="138"/>
      <c r="AL66" s="138"/>
      <c r="AM66" s="138"/>
      <c r="AN66" s="138"/>
      <c r="AO66" s="137">
        <v>297</v>
      </c>
      <c r="AP66" s="138"/>
      <c r="AQ66" s="138"/>
      <c r="AR66" s="138"/>
      <c r="AS66" s="138"/>
      <c r="AT66" s="138"/>
      <c r="AU66" s="138"/>
      <c r="AV66" s="138"/>
      <c r="AW66" s="138"/>
      <c r="AX66" s="138"/>
      <c r="AY66" s="231">
        <v>698</v>
      </c>
      <c r="AZ66" s="138"/>
      <c r="BA66" s="231"/>
      <c r="BB66" s="138"/>
      <c r="BC66" s="138"/>
      <c r="BD66" s="231"/>
      <c r="BE66" s="231">
        <v>5468</v>
      </c>
      <c r="BF66" s="231"/>
      <c r="BG66" s="138"/>
      <c r="BH66" s="231">
        <v>171602</v>
      </c>
      <c r="BI66" s="138"/>
      <c r="BJ66" s="231">
        <v>121565</v>
      </c>
      <c r="BK66" s="231">
        <v>201412</v>
      </c>
      <c r="BL66" s="231"/>
      <c r="BM66" s="138"/>
      <c r="BN66" s="231">
        <v>49822</v>
      </c>
      <c r="BO66" s="231">
        <v>709</v>
      </c>
      <c r="BP66" s="231">
        <v>419</v>
      </c>
      <c r="BQ66" s="138"/>
      <c r="BR66" s="231">
        <v>4893</v>
      </c>
      <c r="BS66" s="138"/>
      <c r="BT66" s="138"/>
      <c r="BU66" s="138"/>
      <c r="BV66" s="231">
        <v>8348</v>
      </c>
      <c r="BW66" s="138"/>
      <c r="BX66" s="231">
        <v>13783</v>
      </c>
      <c r="BY66" s="231">
        <v>11984</v>
      </c>
      <c r="BZ66" s="138"/>
      <c r="CA66" s="138"/>
      <c r="CB66" s="138"/>
      <c r="CC66" s="138"/>
      <c r="CD66" s="191" t="s">
        <v>221</v>
      </c>
      <c r="CE66" s="129">
        <f t="shared" si="0"/>
        <v>1053671</v>
      </c>
    </row>
    <row r="67" spans="1:84" ht="12.65" customHeight="1" x14ac:dyDescent="0.3">
      <c r="A67" s="127" t="s">
        <v>6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34044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486</v>
      </c>
      <c r="K67" s="129">
        <f t="shared" si="3"/>
        <v>0</v>
      </c>
      <c r="L67" s="129">
        <f t="shared" si="3"/>
        <v>51264</v>
      </c>
      <c r="M67" s="129">
        <f t="shared" si="3"/>
        <v>0</v>
      </c>
      <c r="N67" s="129">
        <f t="shared" si="3"/>
        <v>0</v>
      </c>
      <c r="O67" s="129">
        <f t="shared" si="3"/>
        <v>5484</v>
      </c>
      <c r="P67" s="129">
        <f t="shared" si="3"/>
        <v>28854</v>
      </c>
      <c r="Q67" s="129">
        <f t="shared" si="3"/>
        <v>3618</v>
      </c>
      <c r="R67" s="129">
        <f t="shared" si="3"/>
        <v>305</v>
      </c>
      <c r="S67" s="129">
        <f t="shared" si="3"/>
        <v>22444</v>
      </c>
      <c r="T67" s="129">
        <f t="shared" si="3"/>
        <v>0</v>
      </c>
      <c r="U67" s="129">
        <f t="shared" si="3"/>
        <v>12743</v>
      </c>
      <c r="V67" s="129">
        <f t="shared" si="3"/>
        <v>0</v>
      </c>
      <c r="W67" s="129">
        <f t="shared" si="3"/>
        <v>825</v>
      </c>
      <c r="X67" s="129">
        <f t="shared" si="3"/>
        <v>7632</v>
      </c>
      <c r="Y67" s="129">
        <f t="shared" si="3"/>
        <v>21618</v>
      </c>
      <c r="Z67" s="129">
        <f t="shared" si="3"/>
        <v>0</v>
      </c>
      <c r="AA67" s="129">
        <f t="shared" si="3"/>
        <v>0</v>
      </c>
      <c r="AB67" s="129">
        <f t="shared" si="3"/>
        <v>11363</v>
      </c>
      <c r="AC67" s="129">
        <f t="shared" si="3"/>
        <v>8932</v>
      </c>
      <c r="AD67" s="129">
        <f t="shared" si="3"/>
        <v>0</v>
      </c>
      <c r="AE67" s="129">
        <f t="shared" si="3"/>
        <v>15988</v>
      </c>
      <c r="AF67" s="129">
        <f t="shared" si="3"/>
        <v>0</v>
      </c>
      <c r="AG67" s="129">
        <f t="shared" si="3"/>
        <v>58760</v>
      </c>
      <c r="AH67" s="129">
        <f t="shared" si="3"/>
        <v>0</v>
      </c>
      <c r="AI67" s="129">
        <f t="shared" si="3"/>
        <v>0</v>
      </c>
      <c r="AJ67" s="129">
        <f t="shared" si="3"/>
        <v>70146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11408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29985</v>
      </c>
      <c r="AZ67" s="129">
        <f>ROUND(AZ51+AZ52,0)</f>
        <v>0</v>
      </c>
      <c r="BA67" s="129">
        <f>ROUND(BA51+BA52,0)</f>
        <v>17695</v>
      </c>
      <c r="BB67" s="129">
        <f t="shared" si="3"/>
        <v>0</v>
      </c>
      <c r="BC67" s="129">
        <f t="shared" si="3"/>
        <v>0</v>
      </c>
      <c r="BD67" s="129">
        <f t="shared" si="3"/>
        <v>0</v>
      </c>
      <c r="BE67" s="129">
        <f t="shared" si="3"/>
        <v>68981</v>
      </c>
      <c r="BF67" s="129">
        <f t="shared" si="3"/>
        <v>4862</v>
      </c>
      <c r="BG67" s="129">
        <f t="shared" si="3"/>
        <v>0</v>
      </c>
      <c r="BH67" s="129">
        <f t="shared" si="3"/>
        <v>8186</v>
      </c>
      <c r="BI67" s="129">
        <f t="shared" si="3"/>
        <v>0</v>
      </c>
      <c r="BJ67" s="129">
        <f t="shared" si="3"/>
        <v>0</v>
      </c>
      <c r="BK67" s="129">
        <f t="shared" si="3"/>
        <v>14540</v>
      </c>
      <c r="BL67" s="129">
        <f t="shared" si="3"/>
        <v>8944</v>
      </c>
      <c r="BM67" s="129">
        <f t="shared" si="3"/>
        <v>0</v>
      </c>
      <c r="BN67" s="129">
        <f t="shared" si="3"/>
        <v>87886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20827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18079</v>
      </c>
      <c r="BW67" s="129">
        <f t="shared" si="4"/>
        <v>0</v>
      </c>
      <c r="BX67" s="129">
        <f t="shared" si="4"/>
        <v>0</v>
      </c>
      <c r="BY67" s="129">
        <f t="shared" si="4"/>
        <v>4127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1" t="s">
        <v>221</v>
      </c>
      <c r="CE67" s="129">
        <f t="shared" si="0"/>
        <v>650026</v>
      </c>
    </row>
    <row r="68" spans="1:84" ht="12.65" customHeight="1" x14ac:dyDescent="0.3">
      <c r="A68" s="127" t="s">
        <v>240</v>
      </c>
      <c r="B68" s="129"/>
      <c r="C68" s="137"/>
      <c r="D68" s="137"/>
      <c r="E68" s="137">
        <v>15554</v>
      </c>
      <c r="F68" s="137"/>
      <c r="G68" s="137"/>
      <c r="H68" s="137"/>
      <c r="I68" s="137"/>
      <c r="J68" s="137"/>
      <c r="K68" s="138"/>
      <c r="L68" s="137">
        <v>23422</v>
      </c>
      <c r="M68" s="137"/>
      <c r="N68" s="137"/>
      <c r="O68" s="137"/>
      <c r="P68" s="137">
        <v>45505</v>
      </c>
      <c r="Q68" s="137"/>
      <c r="R68" s="137"/>
      <c r="S68" s="137">
        <v>346</v>
      </c>
      <c r="T68" s="137"/>
      <c r="U68" s="137">
        <v>9982</v>
      </c>
      <c r="V68" s="138"/>
      <c r="W68" s="137"/>
      <c r="X68" s="137"/>
      <c r="Y68" s="137"/>
      <c r="Z68" s="138"/>
      <c r="AA68" s="138"/>
      <c r="AB68" s="137">
        <v>52290</v>
      </c>
      <c r="AC68" s="137">
        <v>2495</v>
      </c>
      <c r="AD68" s="138"/>
      <c r="AE68" s="137"/>
      <c r="AF68" s="231"/>
      <c r="AG68" s="137"/>
      <c r="AH68" s="138"/>
      <c r="AI68" s="138"/>
      <c r="AJ68" s="137">
        <v>1734</v>
      </c>
      <c r="AK68" s="138"/>
      <c r="AL68" s="138"/>
      <c r="AM68" s="138"/>
      <c r="AN68" s="138"/>
      <c r="AO68" s="137">
        <v>5215</v>
      </c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>
        <v>1620</v>
      </c>
      <c r="BF68" s="138"/>
      <c r="BG68" s="138"/>
      <c r="BH68" s="138">
        <v>5919</v>
      </c>
      <c r="BI68" s="138"/>
      <c r="BJ68" s="138"/>
      <c r="BK68" s="138">
        <v>2390</v>
      </c>
      <c r="BL68" s="138">
        <v>613</v>
      </c>
      <c r="BM68" s="138"/>
      <c r="BN68" s="138">
        <v>12602</v>
      </c>
      <c r="BO68" s="138"/>
      <c r="BP68" s="138"/>
      <c r="BQ68" s="138"/>
      <c r="BR68" s="138"/>
      <c r="BS68" s="138"/>
      <c r="BT68" s="138"/>
      <c r="BU68" s="138"/>
      <c r="BV68" s="138">
        <v>1802</v>
      </c>
      <c r="BW68" s="138"/>
      <c r="BX68" s="138"/>
      <c r="BY68" s="138"/>
      <c r="BZ68" s="138"/>
      <c r="CA68" s="138"/>
      <c r="CB68" s="138"/>
      <c r="CC68" s="138"/>
      <c r="CD68" s="191" t="s">
        <v>221</v>
      </c>
      <c r="CE68" s="129">
        <f t="shared" si="0"/>
        <v>181489</v>
      </c>
    </row>
    <row r="69" spans="1:84" ht="12.65" customHeight="1" x14ac:dyDescent="0.3">
      <c r="A69" s="127" t="s">
        <v>241</v>
      </c>
      <c r="B69" s="129"/>
      <c r="C69" s="137"/>
      <c r="D69" s="137"/>
      <c r="E69" s="137">
        <v>13917</v>
      </c>
      <c r="F69" s="138"/>
      <c r="G69" s="137"/>
      <c r="H69" s="137"/>
      <c r="I69" s="138"/>
      <c r="J69" s="137"/>
      <c r="K69" s="138"/>
      <c r="L69" s="137">
        <v>20957</v>
      </c>
      <c r="M69" s="137"/>
      <c r="N69" s="137"/>
      <c r="O69" s="137">
        <v>0</v>
      </c>
      <c r="P69" s="137">
        <v>12980</v>
      </c>
      <c r="Q69" s="137"/>
      <c r="R69" s="137">
        <v>0</v>
      </c>
      <c r="S69" s="137">
        <v>0</v>
      </c>
      <c r="T69" s="137"/>
      <c r="U69" s="137">
        <v>34862</v>
      </c>
      <c r="V69" s="138"/>
      <c r="W69" s="137"/>
      <c r="X69" s="137">
        <v>80026</v>
      </c>
      <c r="Y69" s="137">
        <v>83186</v>
      </c>
      <c r="Z69" s="138"/>
      <c r="AA69" s="138"/>
      <c r="AB69" s="137">
        <v>36996</v>
      </c>
      <c r="AC69" s="137">
        <v>0</v>
      </c>
      <c r="AD69" s="138"/>
      <c r="AE69" s="137">
        <v>0</v>
      </c>
      <c r="AF69" s="138"/>
      <c r="AG69" s="137">
        <v>27579</v>
      </c>
      <c r="AH69" s="138"/>
      <c r="AI69" s="138"/>
      <c r="AJ69" s="137">
        <v>8587</v>
      </c>
      <c r="AK69" s="138"/>
      <c r="AL69" s="138"/>
      <c r="AM69" s="138"/>
      <c r="AN69" s="138"/>
      <c r="AO69" s="137">
        <v>4666</v>
      </c>
      <c r="AP69" s="138"/>
      <c r="AQ69" s="137"/>
      <c r="AR69" s="137"/>
      <c r="AS69" s="137"/>
      <c r="AT69" s="137"/>
      <c r="AU69" s="138"/>
      <c r="AV69" s="138"/>
      <c r="AW69" s="138"/>
      <c r="AX69" s="138"/>
      <c r="AY69" s="231">
        <v>5290</v>
      </c>
      <c r="AZ69" s="138"/>
      <c r="BA69" s="231">
        <v>0</v>
      </c>
      <c r="BB69" s="138"/>
      <c r="BC69" s="138"/>
      <c r="BD69" s="231">
        <v>20409</v>
      </c>
      <c r="BE69" s="231">
        <v>82922</v>
      </c>
      <c r="BF69" s="231">
        <v>0</v>
      </c>
      <c r="BG69" s="138"/>
      <c r="BH69" s="231">
        <v>189048</v>
      </c>
      <c r="BI69" s="138"/>
      <c r="BJ69" s="231">
        <v>23549</v>
      </c>
      <c r="BK69" s="231">
        <v>22</v>
      </c>
      <c r="BL69" s="231">
        <v>0</v>
      </c>
      <c r="BM69" s="138"/>
      <c r="BN69" s="231">
        <v>36365</v>
      </c>
      <c r="BO69" s="231">
        <v>0</v>
      </c>
      <c r="BP69" s="231">
        <v>58288</v>
      </c>
      <c r="BQ69" s="138"/>
      <c r="BR69" s="231">
        <v>6896</v>
      </c>
      <c r="BS69" s="138"/>
      <c r="BT69" s="138"/>
      <c r="BU69" s="138"/>
      <c r="BV69" s="231">
        <v>21161</v>
      </c>
      <c r="BW69" s="231"/>
      <c r="BX69" s="231">
        <v>22001</v>
      </c>
      <c r="BY69" s="231">
        <v>1040</v>
      </c>
      <c r="BZ69" s="138"/>
      <c r="CA69" s="138"/>
      <c r="CB69" s="138"/>
      <c r="CC69" s="138"/>
      <c r="CD69" s="137">
        <v>313559</v>
      </c>
      <c r="CE69" s="129">
        <f>SUM(C69:CD69)</f>
        <v>1104306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7"/>
      <c r="K70" s="138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8"/>
      <c r="AA70" s="138"/>
      <c r="AB70" s="137"/>
      <c r="AC70" s="137"/>
      <c r="AD70" s="138"/>
      <c r="AE70" s="137"/>
      <c r="AF70" s="138"/>
      <c r="AG70" s="137"/>
      <c r="AH70" s="138"/>
      <c r="AI70" s="138"/>
      <c r="AJ70" s="137"/>
      <c r="AK70" s="138"/>
      <c r="AL70" s="138"/>
      <c r="AM70" s="138"/>
      <c r="AN70" s="138"/>
      <c r="AO70" s="137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/>
      <c r="CE70" s="129">
        <f t="shared" si="0"/>
        <v>0</v>
      </c>
    </row>
    <row r="71" spans="1:84" ht="12.65" customHeight="1" x14ac:dyDescent="0.3">
      <c r="A71" s="127" t="s">
        <v>243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731746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486</v>
      </c>
      <c r="K71" s="129">
        <f t="shared" si="5"/>
        <v>0</v>
      </c>
      <c r="L71" s="129">
        <f t="shared" si="5"/>
        <v>1101920</v>
      </c>
      <c r="M71" s="129">
        <f t="shared" si="5"/>
        <v>0</v>
      </c>
      <c r="N71" s="129">
        <f t="shared" si="5"/>
        <v>0</v>
      </c>
      <c r="O71" s="129">
        <f t="shared" si="5"/>
        <v>74504</v>
      </c>
      <c r="P71" s="129">
        <f t="shared" si="5"/>
        <v>610584</v>
      </c>
      <c r="Q71" s="129">
        <f t="shared" si="5"/>
        <v>130339</v>
      </c>
      <c r="R71" s="129">
        <f t="shared" si="5"/>
        <v>563472</v>
      </c>
      <c r="S71" s="129">
        <f t="shared" si="5"/>
        <v>88717</v>
      </c>
      <c r="T71" s="129">
        <f t="shared" si="5"/>
        <v>0</v>
      </c>
      <c r="U71" s="129">
        <f t="shared" si="5"/>
        <v>827962</v>
      </c>
      <c r="V71" s="129">
        <f t="shared" si="5"/>
        <v>0</v>
      </c>
      <c r="W71" s="129">
        <f t="shared" si="5"/>
        <v>84383</v>
      </c>
      <c r="X71" s="129">
        <f t="shared" si="5"/>
        <v>223366</v>
      </c>
      <c r="Y71" s="129">
        <f t="shared" si="5"/>
        <v>490474</v>
      </c>
      <c r="Z71" s="129">
        <f t="shared" si="5"/>
        <v>0</v>
      </c>
      <c r="AA71" s="129">
        <f t="shared" si="5"/>
        <v>0</v>
      </c>
      <c r="AB71" s="129">
        <f t="shared" si="5"/>
        <v>688718</v>
      </c>
      <c r="AC71" s="129">
        <f t="shared" si="5"/>
        <v>51132</v>
      </c>
      <c r="AD71" s="129">
        <f t="shared" si="5"/>
        <v>0</v>
      </c>
      <c r="AE71" s="129">
        <f t="shared" si="5"/>
        <v>162914</v>
      </c>
      <c r="AF71" s="129">
        <f t="shared" si="5"/>
        <v>0</v>
      </c>
      <c r="AG71" s="129">
        <f t="shared" si="5"/>
        <v>2138561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2177432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245342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0</v>
      </c>
      <c r="AX71" s="129">
        <f t="shared" si="6"/>
        <v>0</v>
      </c>
      <c r="AY71" s="129">
        <f t="shared" si="6"/>
        <v>165211</v>
      </c>
      <c r="AZ71" s="129">
        <f t="shared" si="6"/>
        <v>0</v>
      </c>
      <c r="BA71" s="129">
        <f t="shared" si="6"/>
        <v>52879</v>
      </c>
      <c r="BB71" s="129">
        <f t="shared" si="6"/>
        <v>0</v>
      </c>
      <c r="BC71" s="129">
        <f t="shared" si="6"/>
        <v>0</v>
      </c>
      <c r="BD71" s="129">
        <f t="shared" si="6"/>
        <v>142122</v>
      </c>
      <c r="BE71" s="129">
        <f t="shared" si="6"/>
        <v>517420</v>
      </c>
      <c r="BF71" s="129">
        <f t="shared" si="6"/>
        <v>198189</v>
      </c>
      <c r="BG71" s="129">
        <f t="shared" si="6"/>
        <v>0</v>
      </c>
      <c r="BH71" s="129">
        <f t="shared" si="6"/>
        <v>688617</v>
      </c>
      <c r="BI71" s="129">
        <f t="shared" si="6"/>
        <v>0</v>
      </c>
      <c r="BJ71" s="129">
        <f t="shared" si="6"/>
        <v>522266</v>
      </c>
      <c r="BK71" s="129">
        <f t="shared" si="6"/>
        <v>491360</v>
      </c>
      <c r="BL71" s="129">
        <f t="shared" si="6"/>
        <v>146533</v>
      </c>
      <c r="BM71" s="129">
        <f t="shared" si="6"/>
        <v>0</v>
      </c>
      <c r="BN71" s="129">
        <f t="shared" si="6"/>
        <v>624754</v>
      </c>
      <c r="BO71" s="129">
        <f t="shared" si="6"/>
        <v>7608</v>
      </c>
      <c r="BP71" s="129">
        <f t="shared" ref="BP71:CC71" si="7">SUM(BP61:BP69)-BP70</f>
        <v>156494</v>
      </c>
      <c r="BQ71" s="129">
        <f t="shared" si="7"/>
        <v>0</v>
      </c>
      <c r="BR71" s="129">
        <f t="shared" si="7"/>
        <v>212945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286645</v>
      </c>
      <c r="BW71" s="129">
        <f t="shared" si="7"/>
        <v>0</v>
      </c>
      <c r="BX71" s="129">
        <f t="shared" si="7"/>
        <v>224195</v>
      </c>
      <c r="BY71" s="129">
        <f t="shared" si="7"/>
        <v>366814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0</v>
      </c>
      <c r="CD71" s="132">
        <f>CD69-CD70</f>
        <v>313559</v>
      </c>
      <c r="CE71" s="129">
        <f>SUM(CE61:CE69)-CE70</f>
        <v>15509663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37">
        <v>1741023</v>
      </c>
    </row>
    <row r="73" spans="1:84" ht="12.65" customHeight="1" x14ac:dyDescent="0.3">
      <c r="A73" s="127" t="s">
        <v>245</v>
      </c>
      <c r="B73" s="129"/>
      <c r="C73" s="137"/>
      <c r="D73" s="137"/>
      <c r="E73" s="231">
        <v>1033682</v>
      </c>
      <c r="F73" s="138"/>
      <c r="G73" s="137"/>
      <c r="H73" s="137"/>
      <c r="I73" s="138"/>
      <c r="J73" s="231">
        <v>15779</v>
      </c>
      <c r="K73" s="138"/>
      <c r="L73" s="231">
        <v>771072</v>
      </c>
      <c r="M73" s="137"/>
      <c r="N73" s="137"/>
      <c r="O73" s="231">
        <v>32394</v>
      </c>
      <c r="P73" s="231">
        <v>130775</v>
      </c>
      <c r="Q73" s="231">
        <v>0</v>
      </c>
      <c r="R73" s="231">
        <v>108521</v>
      </c>
      <c r="S73" s="231">
        <v>236824</v>
      </c>
      <c r="T73" s="231"/>
      <c r="U73" s="231">
        <v>201770</v>
      </c>
      <c r="V73" s="138"/>
      <c r="W73" s="231">
        <v>3123</v>
      </c>
      <c r="X73" s="231">
        <v>71535</v>
      </c>
      <c r="Y73" s="231">
        <v>27725</v>
      </c>
      <c r="Z73" s="231"/>
      <c r="AA73" s="138"/>
      <c r="AB73" s="231">
        <v>392894</v>
      </c>
      <c r="AC73" s="231">
        <v>3554</v>
      </c>
      <c r="AD73" s="138"/>
      <c r="AE73" s="231">
        <v>173264</v>
      </c>
      <c r="AF73" s="138"/>
      <c r="AG73" s="231">
        <v>59236</v>
      </c>
      <c r="AH73" s="138"/>
      <c r="AI73" s="138"/>
      <c r="AJ73" s="231">
        <v>32518</v>
      </c>
      <c r="AK73" s="138"/>
      <c r="AL73" s="138"/>
      <c r="AM73" s="138"/>
      <c r="AN73" s="138"/>
      <c r="AO73" s="231">
        <v>1959</v>
      </c>
      <c r="AP73" s="138"/>
      <c r="AQ73" s="138"/>
      <c r="AR73" s="138"/>
      <c r="AS73" s="138"/>
      <c r="AT73" s="138"/>
      <c r="AU73" s="138"/>
      <c r="AV73" s="138"/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79" si="8">SUM(C73:CD73)</f>
        <v>3296625</v>
      </c>
    </row>
    <row r="74" spans="1:84" ht="12.65" customHeight="1" x14ac:dyDescent="0.3">
      <c r="A74" s="127" t="s">
        <v>246</v>
      </c>
      <c r="B74" s="129"/>
      <c r="C74" s="137"/>
      <c r="D74" s="137"/>
      <c r="E74" s="231">
        <v>40461</v>
      </c>
      <c r="F74" s="138"/>
      <c r="G74" s="137"/>
      <c r="H74" s="137"/>
      <c r="I74" s="137"/>
      <c r="J74" s="231">
        <v>0</v>
      </c>
      <c r="K74" s="138"/>
      <c r="L74" s="231">
        <v>0</v>
      </c>
      <c r="M74" s="137"/>
      <c r="N74" s="137"/>
      <c r="O74" s="231">
        <v>0</v>
      </c>
      <c r="P74" s="231">
        <v>768504</v>
      </c>
      <c r="Q74" s="231">
        <v>38161</v>
      </c>
      <c r="R74" s="231">
        <v>503808</v>
      </c>
      <c r="S74" s="231">
        <v>866344</v>
      </c>
      <c r="T74" s="231"/>
      <c r="U74" s="231">
        <v>2477232</v>
      </c>
      <c r="V74" s="138"/>
      <c r="W74" s="231">
        <v>415308</v>
      </c>
      <c r="X74" s="231">
        <v>1734197</v>
      </c>
      <c r="Y74" s="231">
        <v>1824771</v>
      </c>
      <c r="Z74" s="231"/>
      <c r="AA74" s="138"/>
      <c r="AB74" s="231">
        <v>997084</v>
      </c>
      <c r="AC74" s="231">
        <v>150280</v>
      </c>
      <c r="AD74" s="138"/>
      <c r="AE74" s="231">
        <v>12843</v>
      </c>
      <c r="AF74" s="138"/>
      <c r="AG74" s="231">
        <v>4369848</v>
      </c>
      <c r="AH74" s="138"/>
      <c r="AI74" s="138"/>
      <c r="AJ74" s="231">
        <v>984612</v>
      </c>
      <c r="AK74" s="138"/>
      <c r="AL74" s="138"/>
      <c r="AM74" s="138"/>
      <c r="AN74" s="138"/>
      <c r="AO74" s="231">
        <v>324241</v>
      </c>
      <c r="AP74" s="138"/>
      <c r="AQ74" s="138"/>
      <c r="AR74" s="138"/>
      <c r="AS74" s="138"/>
      <c r="AT74" s="138"/>
      <c r="AU74" s="138"/>
      <c r="AV74" s="138"/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15507694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1074143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15779</v>
      </c>
      <c r="K75" s="129">
        <f t="shared" si="9"/>
        <v>0</v>
      </c>
      <c r="L75" s="129">
        <f t="shared" si="9"/>
        <v>771072</v>
      </c>
      <c r="M75" s="129">
        <f t="shared" si="9"/>
        <v>0</v>
      </c>
      <c r="N75" s="129">
        <f t="shared" si="9"/>
        <v>0</v>
      </c>
      <c r="O75" s="129">
        <f t="shared" si="9"/>
        <v>32394</v>
      </c>
      <c r="P75" s="129">
        <f t="shared" si="9"/>
        <v>899279</v>
      </c>
      <c r="Q75" s="129">
        <f t="shared" si="9"/>
        <v>38161</v>
      </c>
      <c r="R75" s="129">
        <f t="shared" si="9"/>
        <v>612329</v>
      </c>
      <c r="S75" s="129">
        <f t="shared" si="9"/>
        <v>1103168</v>
      </c>
      <c r="T75" s="129">
        <f t="shared" si="9"/>
        <v>0</v>
      </c>
      <c r="U75" s="129">
        <f t="shared" si="9"/>
        <v>2679002</v>
      </c>
      <c r="V75" s="129">
        <f t="shared" si="9"/>
        <v>0</v>
      </c>
      <c r="W75" s="129">
        <f t="shared" si="9"/>
        <v>418431</v>
      </c>
      <c r="X75" s="129">
        <f t="shared" si="9"/>
        <v>1805732</v>
      </c>
      <c r="Y75" s="129">
        <f t="shared" si="9"/>
        <v>1852496</v>
      </c>
      <c r="Z75" s="129">
        <f t="shared" si="9"/>
        <v>0</v>
      </c>
      <c r="AA75" s="129">
        <f t="shared" si="9"/>
        <v>0</v>
      </c>
      <c r="AB75" s="129">
        <f t="shared" si="9"/>
        <v>1389978</v>
      </c>
      <c r="AC75" s="129">
        <f t="shared" si="9"/>
        <v>153834</v>
      </c>
      <c r="AD75" s="129">
        <f t="shared" si="9"/>
        <v>0</v>
      </c>
      <c r="AE75" s="129">
        <f t="shared" si="9"/>
        <v>186107</v>
      </c>
      <c r="AF75" s="129">
        <f t="shared" si="9"/>
        <v>0</v>
      </c>
      <c r="AG75" s="129">
        <f t="shared" si="9"/>
        <v>4429084</v>
      </c>
      <c r="AH75" s="129">
        <f t="shared" si="9"/>
        <v>0</v>
      </c>
      <c r="AI75" s="129">
        <f t="shared" si="9"/>
        <v>0</v>
      </c>
      <c r="AJ75" s="129">
        <f t="shared" si="9"/>
        <v>1017130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326200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18804319</v>
      </c>
    </row>
    <row r="76" spans="1:84" ht="12.65" customHeight="1" x14ac:dyDescent="0.3">
      <c r="A76" s="127" t="s">
        <v>248</v>
      </c>
      <c r="B76" s="129"/>
      <c r="C76" s="137"/>
      <c r="D76" s="137"/>
      <c r="E76" s="231">
        <v>3011</v>
      </c>
      <c r="F76" s="138"/>
      <c r="G76" s="137"/>
      <c r="H76" s="137"/>
      <c r="I76" s="138"/>
      <c r="J76" s="231">
        <v>43</v>
      </c>
      <c r="K76" s="138"/>
      <c r="L76" s="231">
        <v>4534</v>
      </c>
      <c r="M76" s="138"/>
      <c r="N76" s="138"/>
      <c r="O76" s="231">
        <v>485</v>
      </c>
      <c r="P76" s="231">
        <v>2552</v>
      </c>
      <c r="Q76" s="231">
        <v>320</v>
      </c>
      <c r="R76" s="231">
        <v>27</v>
      </c>
      <c r="S76" s="231">
        <v>1985</v>
      </c>
      <c r="T76" s="231"/>
      <c r="U76" s="231">
        <v>1127</v>
      </c>
      <c r="V76" s="138"/>
      <c r="W76" s="231">
        <v>73</v>
      </c>
      <c r="X76" s="231">
        <v>675</v>
      </c>
      <c r="Y76" s="231">
        <v>1912</v>
      </c>
      <c r="Z76" s="138"/>
      <c r="AA76" s="138"/>
      <c r="AB76" s="231">
        <v>1005</v>
      </c>
      <c r="AC76" s="231">
        <v>790</v>
      </c>
      <c r="AD76" s="138"/>
      <c r="AE76" s="231">
        <v>1414</v>
      </c>
      <c r="AF76" s="138"/>
      <c r="AG76" s="231">
        <v>5197</v>
      </c>
      <c r="AH76" s="138"/>
      <c r="AI76" s="138"/>
      <c r="AJ76" s="231">
        <v>6204</v>
      </c>
      <c r="AK76" s="138"/>
      <c r="AL76" s="138"/>
      <c r="AM76" s="138"/>
      <c r="AN76" s="138"/>
      <c r="AO76" s="231">
        <v>1009</v>
      </c>
      <c r="AP76" s="138"/>
      <c r="AQ76" s="138"/>
      <c r="AR76" s="138"/>
      <c r="AS76" s="138"/>
      <c r="AT76" s="138"/>
      <c r="AU76" s="138"/>
      <c r="AV76" s="138"/>
      <c r="AW76" s="138"/>
      <c r="AX76" s="138"/>
      <c r="AY76" s="231">
        <v>2652</v>
      </c>
      <c r="AZ76" s="138"/>
      <c r="BA76" s="231">
        <v>1565</v>
      </c>
      <c r="BB76" s="138"/>
      <c r="BC76" s="138"/>
      <c r="BD76" s="231">
        <v>0</v>
      </c>
      <c r="BE76" s="231">
        <v>6101</v>
      </c>
      <c r="BF76" s="231">
        <v>430</v>
      </c>
      <c r="BG76" s="231">
        <v>0</v>
      </c>
      <c r="BH76" s="231">
        <v>724</v>
      </c>
      <c r="BI76" s="138"/>
      <c r="BJ76" s="231">
        <v>0</v>
      </c>
      <c r="BK76" s="231">
        <v>1286</v>
      </c>
      <c r="BL76" s="231">
        <v>791</v>
      </c>
      <c r="BM76" s="138"/>
      <c r="BN76" s="231">
        <v>7773</v>
      </c>
      <c r="BO76" s="138"/>
      <c r="BP76" s="138">
        <v>0</v>
      </c>
      <c r="BQ76" s="138"/>
      <c r="BR76" s="231">
        <v>1842</v>
      </c>
      <c r="BS76" s="138"/>
      <c r="BT76" s="138"/>
      <c r="BU76" s="138"/>
      <c r="BV76" s="231">
        <v>1599</v>
      </c>
      <c r="BW76" s="138"/>
      <c r="BX76" s="138">
        <v>0</v>
      </c>
      <c r="BY76" s="231">
        <v>365</v>
      </c>
      <c r="BZ76" s="138"/>
      <c r="CA76" s="138"/>
      <c r="CB76" s="138"/>
      <c r="CC76" s="138"/>
      <c r="CD76" s="191" t="s">
        <v>221</v>
      </c>
      <c r="CE76" s="129">
        <f t="shared" si="8"/>
        <v>57491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/>
      <c r="D77" s="137"/>
      <c r="E77" s="137">
        <v>1003</v>
      </c>
      <c r="F77" s="137"/>
      <c r="G77" s="137"/>
      <c r="H77" s="137"/>
      <c r="I77" s="137"/>
      <c r="J77" s="137"/>
      <c r="K77" s="137"/>
      <c r="L77" s="137">
        <v>1511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>
        <v>336</v>
      </c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>
        <v>681</v>
      </c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3531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/>
      <c r="D78" s="137"/>
      <c r="E78" s="137">
        <v>625</v>
      </c>
      <c r="F78" s="137"/>
      <c r="G78" s="137"/>
      <c r="H78" s="137"/>
      <c r="I78" s="137"/>
      <c r="J78" s="137">
        <v>26</v>
      </c>
      <c r="K78" s="137"/>
      <c r="L78" s="137">
        <v>942</v>
      </c>
      <c r="M78" s="137"/>
      <c r="N78" s="137"/>
      <c r="O78" s="137">
        <v>155</v>
      </c>
      <c r="P78" s="137">
        <v>125</v>
      </c>
      <c r="Q78" s="137">
        <v>60</v>
      </c>
      <c r="R78" s="137"/>
      <c r="S78" s="137">
        <v>304</v>
      </c>
      <c r="T78" s="137"/>
      <c r="U78" s="137">
        <v>288</v>
      </c>
      <c r="V78" s="137"/>
      <c r="W78" s="137">
        <v>12</v>
      </c>
      <c r="X78" s="137">
        <v>115</v>
      </c>
      <c r="Y78" s="137">
        <v>326</v>
      </c>
      <c r="Z78" s="137"/>
      <c r="AA78" s="137"/>
      <c r="AB78" s="137">
        <v>89</v>
      </c>
      <c r="AC78" s="137">
        <v>87</v>
      </c>
      <c r="AD78" s="137"/>
      <c r="AE78" s="137">
        <v>74</v>
      </c>
      <c r="AF78" s="137"/>
      <c r="AG78" s="137">
        <v>1129</v>
      </c>
      <c r="AH78" s="137"/>
      <c r="AI78" s="137"/>
      <c r="AJ78" s="137">
        <v>1456</v>
      </c>
      <c r="AK78" s="137"/>
      <c r="AL78" s="137"/>
      <c r="AM78" s="137"/>
      <c r="AN78" s="137"/>
      <c r="AO78" s="137">
        <v>210</v>
      </c>
      <c r="AP78" s="137"/>
      <c r="AQ78" s="137"/>
      <c r="AR78" s="137"/>
      <c r="AS78" s="137"/>
      <c r="AT78" s="137"/>
      <c r="AU78" s="137"/>
      <c r="AV78" s="137"/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>
        <v>7</v>
      </c>
      <c r="BI78" s="137"/>
      <c r="BJ78" s="191" t="s">
        <v>221</v>
      </c>
      <c r="BK78" s="137">
        <v>105</v>
      </c>
      <c r="BL78" s="137">
        <v>160</v>
      </c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>
        <v>56</v>
      </c>
      <c r="BY78" s="137">
        <v>89</v>
      </c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6440</v>
      </c>
      <c r="CF78" s="129"/>
    </row>
    <row r="79" spans="1:84" ht="12.65" customHeight="1" x14ac:dyDescent="0.3">
      <c r="A79" s="127" t="s">
        <v>251</v>
      </c>
      <c r="B79" s="129"/>
      <c r="C79" s="173"/>
      <c r="D79" s="173"/>
      <c r="E79" s="137">
        <v>2218</v>
      </c>
      <c r="F79" s="137"/>
      <c r="G79" s="137"/>
      <c r="H79" s="137"/>
      <c r="I79" s="137"/>
      <c r="J79" s="137">
        <v>59</v>
      </c>
      <c r="K79" s="137"/>
      <c r="L79" s="137">
        <v>3340</v>
      </c>
      <c r="M79" s="137"/>
      <c r="N79" s="137"/>
      <c r="O79" s="137">
        <v>120</v>
      </c>
      <c r="P79" s="137">
        <v>1473</v>
      </c>
      <c r="Q79" s="137"/>
      <c r="R79" s="137"/>
      <c r="S79" s="137">
        <v>54</v>
      </c>
      <c r="T79" s="137"/>
      <c r="U79" s="137"/>
      <c r="V79" s="137"/>
      <c r="W79" s="137">
        <v>86</v>
      </c>
      <c r="X79" s="137">
        <v>796</v>
      </c>
      <c r="Y79" s="137">
        <v>2256</v>
      </c>
      <c r="Z79" s="137"/>
      <c r="AA79" s="137"/>
      <c r="AB79" s="137"/>
      <c r="AC79" s="137">
        <v>0</v>
      </c>
      <c r="AD79" s="137"/>
      <c r="AE79" s="137">
        <v>0</v>
      </c>
      <c r="AF79" s="137"/>
      <c r="AG79" s="137">
        <v>11645</v>
      </c>
      <c r="AH79" s="137"/>
      <c r="AI79" s="137"/>
      <c r="AJ79" s="137"/>
      <c r="AK79" s="137"/>
      <c r="AL79" s="137"/>
      <c r="AM79" s="137"/>
      <c r="AN79" s="137"/>
      <c r="AO79" s="137">
        <v>743</v>
      </c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>
        <v>0</v>
      </c>
      <c r="CC79" s="191" t="s">
        <v>221</v>
      </c>
      <c r="CD79" s="191" t="s">
        <v>221</v>
      </c>
      <c r="CE79" s="129">
        <f t="shared" si="8"/>
        <v>22790</v>
      </c>
      <c r="CF79" s="129">
        <f>BA59</f>
        <v>22790</v>
      </c>
    </row>
    <row r="80" spans="1:84" ht="12.65" customHeight="1" x14ac:dyDescent="0.3">
      <c r="A80" s="127" t="s">
        <v>252</v>
      </c>
      <c r="B80" s="129"/>
      <c r="C80" s="140"/>
      <c r="D80" s="140"/>
      <c r="E80" s="140">
        <v>5.31</v>
      </c>
      <c r="F80" s="140"/>
      <c r="G80" s="140"/>
      <c r="H80" s="140"/>
      <c r="I80" s="140"/>
      <c r="J80" s="140">
        <v>0</v>
      </c>
      <c r="K80" s="140"/>
      <c r="L80" s="140">
        <v>8</v>
      </c>
      <c r="M80" s="140"/>
      <c r="N80" s="140"/>
      <c r="O80" s="140">
        <v>0.12</v>
      </c>
      <c r="P80" s="140">
        <v>2.95</v>
      </c>
      <c r="Q80" s="140">
        <v>1.18</v>
      </c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>
        <v>1.1100000000000001</v>
      </c>
      <c r="AC80" s="140"/>
      <c r="AD80" s="140"/>
      <c r="AE80" s="140"/>
      <c r="AF80" s="140"/>
      <c r="AG80" s="140">
        <v>4.7300000000000004</v>
      </c>
      <c r="AH80" s="140"/>
      <c r="AI80" s="140"/>
      <c r="AJ80" s="140"/>
      <c r="AK80" s="140"/>
      <c r="AL80" s="140"/>
      <c r="AM80" s="140"/>
      <c r="AN80" s="140"/>
      <c r="AO80" s="140">
        <v>1.78</v>
      </c>
      <c r="AP80" s="140"/>
      <c r="AQ80" s="140"/>
      <c r="AR80" s="140"/>
      <c r="AS80" s="140"/>
      <c r="AT80" s="140"/>
      <c r="AU80" s="140"/>
      <c r="AV80" s="140"/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>SUM(C80:CD80)</f>
        <v>25.18</v>
      </c>
      <c r="CF80" s="197"/>
    </row>
    <row r="81" spans="1:5" ht="21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4" t="s">
        <v>1267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5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8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1271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1272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1273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1274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1275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1276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1277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36" t="s">
        <v>1278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12.65" customHeight="1" x14ac:dyDescent="0.3">
      <c r="A107" s="129"/>
      <c r="B107" s="128"/>
      <c r="C107" s="143"/>
      <c r="D107" s="129"/>
      <c r="E107" s="129"/>
    </row>
    <row r="108" spans="1:5" ht="21.7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3.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237">
        <v>109</v>
      </c>
      <c r="D111" s="136">
        <v>340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237">
        <v>30</v>
      </c>
      <c r="D112" s="136">
        <v>512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237"/>
      <c r="D113" s="136"/>
      <c r="E113" s="129"/>
    </row>
    <row r="114" spans="1:5" ht="12.65" customHeight="1" x14ac:dyDescent="0.3">
      <c r="A114" s="129" t="s">
        <v>281</v>
      </c>
      <c r="B114" s="128" t="s">
        <v>256</v>
      </c>
      <c r="C114" s="237">
        <v>12</v>
      </c>
      <c r="D114" s="136">
        <v>17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237">
        <v>2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237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237">
        <v>18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237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237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237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237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237"/>
      <c r="D123" s="129"/>
      <c r="E123" s="129"/>
    </row>
    <row r="124" spans="1:5" ht="12.65" customHeight="1" x14ac:dyDescent="0.3">
      <c r="A124" s="129" t="s">
        <v>289</v>
      </c>
      <c r="B124" s="128"/>
      <c r="C124" s="237">
        <v>5</v>
      </c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237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237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237">
        <v>25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237">
        <v>6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6">
        <v>73</v>
      </c>
      <c r="C138" s="237">
        <v>5</v>
      </c>
      <c r="D138" s="136">
        <v>31</v>
      </c>
      <c r="E138" s="129">
        <f>SUM(B138:D138)</f>
        <v>109</v>
      </c>
    </row>
    <row r="139" spans="1:6" ht="12.65" customHeight="1" x14ac:dyDescent="0.3">
      <c r="A139" s="129" t="s">
        <v>215</v>
      </c>
      <c r="B139" s="136">
        <v>239</v>
      </c>
      <c r="C139" s="237">
        <v>97</v>
      </c>
      <c r="D139" s="136">
        <v>4</v>
      </c>
      <c r="E139" s="129">
        <f>SUM(B139:D139)</f>
        <v>340</v>
      </c>
    </row>
    <row r="140" spans="1:6" ht="12.65" customHeight="1" x14ac:dyDescent="0.3">
      <c r="A140" s="129" t="s">
        <v>298</v>
      </c>
      <c r="B140" s="136"/>
      <c r="C140" s="136"/>
      <c r="D140" s="136"/>
      <c r="E140" s="129">
        <f>SUM(B140:D140)</f>
        <v>0</v>
      </c>
    </row>
    <row r="141" spans="1:6" ht="12.65" customHeight="1" x14ac:dyDescent="0.3">
      <c r="A141" s="129" t="s">
        <v>245</v>
      </c>
      <c r="B141" s="136">
        <v>1775315</v>
      </c>
      <c r="C141" s="136">
        <v>467970</v>
      </c>
      <c r="D141" s="136">
        <v>282268</v>
      </c>
      <c r="E141" s="129">
        <f>SUM(B141:D141)</f>
        <v>2525553</v>
      </c>
      <c r="F141" s="150"/>
    </row>
    <row r="142" spans="1:6" ht="12.65" customHeight="1" x14ac:dyDescent="0.3">
      <c r="A142" s="129" t="s">
        <v>246</v>
      </c>
      <c r="B142" s="136">
        <v>10900997</v>
      </c>
      <c r="C142" s="136">
        <v>2873484</v>
      </c>
      <c r="D142" s="136">
        <v>1733213</v>
      </c>
      <c r="E142" s="129">
        <f>SUM(B142:D142)</f>
        <v>15507694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6">
        <v>26</v>
      </c>
      <c r="C144" s="237">
        <v>2</v>
      </c>
      <c r="D144" s="136">
        <v>2</v>
      </c>
      <c r="E144" s="129">
        <f>SUM(B144:D144)</f>
        <v>30</v>
      </c>
    </row>
    <row r="145" spans="1:5" ht="12.65" customHeight="1" x14ac:dyDescent="0.3">
      <c r="A145" s="129" t="s">
        <v>215</v>
      </c>
      <c r="B145" s="136">
        <v>439</v>
      </c>
      <c r="C145" s="237">
        <v>26</v>
      </c>
      <c r="D145" s="136">
        <v>47</v>
      </c>
      <c r="E145" s="129">
        <f>SUM(B145:D145)</f>
        <v>512</v>
      </c>
    </row>
    <row r="146" spans="1:5" ht="12.65" customHeight="1" x14ac:dyDescent="0.3">
      <c r="A146" s="129" t="s">
        <v>298</v>
      </c>
      <c r="B146" s="136"/>
      <c r="C146" s="136"/>
      <c r="D146" s="136"/>
      <c r="E146" s="129">
        <f>SUM(B146:D146)</f>
        <v>0</v>
      </c>
    </row>
    <row r="147" spans="1:5" ht="12.65" customHeight="1" x14ac:dyDescent="0.3">
      <c r="A147" s="129" t="s">
        <v>245</v>
      </c>
      <c r="B147" s="136">
        <v>661134</v>
      </c>
      <c r="C147" s="136">
        <v>39156</v>
      </c>
      <c r="D147" s="136">
        <v>70782</v>
      </c>
      <c r="E147" s="129">
        <f>SUM(B147:D147)</f>
        <v>771072</v>
      </c>
    </row>
    <row r="148" spans="1:5" ht="12.65" customHeight="1" x14ac:dyDescent="0.3">
      <c r="A148" s="129" t="s">
        <v>246</v>
      </c>
      <c r="B148" s="136"/>
      <c r="C148" s="136"/>
      <c r="D148" s="136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6">
        <v>2704323</v>
      </c>
      <c r="C157" s="136">
        <v>959743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237">
        <v>451996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237">
        <v>20305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237">
        <v>54812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237">
        <v>700643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237">
        <v>9578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237">
        <v>141667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237">
        <v>731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237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1379732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237">
        <v>0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237">
        <v>181489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181489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237">
        <v>92512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237">
        <v>69946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162458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237">
        <v>71298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237"/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71298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237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237">
        <v>79803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79803</v>
      </c>
      <c r="E190" s="129"/>
    </row>
    <row r="191" spans="1:5" ht="11.5" customHeight="1" x14ac:dyDescent="0.3">
      <c r="A191" s="129"/>
      <c r="B191" s="129"/>
      <c r="C191" s="144"/>
      <c r="D191" s="129"/>
      <c r="E191" s="129"/>
    </row>
    <row r="192" spans="1:5" ht="18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6">
        <v>10750</v>
      </c>
      <c r="C195" s="237"/>
      <c r="D195" s="136"/>
      <c r="E195" s="129">
        <f t="shared" ref="E195:E203" si="10">SUM(B195:C195)-D195</f>
        <v>10750</v>
      </c>
    </row>
    <row r="196" spans="1:8" ht="12.65" customHeight="1" x14ac:dyDescent="0.3">
      <c r="A196" s="129" t="s">
        <v>333</v>
      </c>
      <c r="B196" s="136">
        <v>272450</v>
      </c>
      <c r="C196" s="237"/>
      <c r="D196" s="136"/>
      <c r="E196" s="129">
        <f t="shared" si="10"/>
        <v>272450</v>
      </c>
    </row>
    <row r="197" spans="1:8" ht="12.65" customHeight="1" x14ac:dyDescent="0.3">
      <c r="A197" s="129" t="s">
        <v>334</v>
      </c>
      <c r="B197" s="136">
        <v>3702772</v>
      </c>
      <c r="C197" s="237">
        <v>87664</v>
      </c>
      <c r="D197" s="136"/>
      <c r="E197" s="129">
        <f t="shared" si="10"/>
        <v>3790436</v>
      </c>
    </row>
    <row r="198" spans="1:8" ht="12.65" customHeight="1" x14ac:dyDescent="0.3">
      <c r="A198" s="129" t="s">
        <v>335</v>
      </c>
      <c r="B198" s="136">
        <v>0</v>
      </c>
      <c r="C198" s="237">
        <v>0</v>
      </c>
      <c r="D198" s="136">
        <v>0</v>
      </c>
      <c r="E198" s="129">
        <f t="shared" si="10"/>
        <v>0</v>
      </c>
    </row>
    <row r="199" spans="1:8" ht="12.65" customHeight="1" x14ac:dyDescent="0.3">
      <c r="A199" s="129" t="s">
        <v>336</v>
      </c>
      <c r="B199" s="136">
        <v>1655646</v>
      </c>
      <c r="C199" s="237">
        <v>6131</v>
      </c>
      <c r="D199" s="136">
        <v>791</v>
      </c>
      <c r="E199" s="129">
        <f t="shared" si="10"/>
        <v>1660986</v>
      </c>
    </row>
    <row r="200" spans="1:8" ht="12.65" customHeight="1" x14ac:dyDescent="0.3">
      <c r="A200" s="129" t="s">
        <v>337</v>
      </c>
      <c r="B200" s="136">
        <v>6161216</v>
      </c>
      <c r="C200" s="237">
        <v>565850</v>
      </c>
      <c r="D200" s="136">
        <v>868061</v>
      </c>
      <c r="E200" s="129">
        <f t="shared" si="10"/>
        <v>5859005</v>
      </c>
    </row>
    <row r="201" spans="1:8" ht="12.65" customHeight="1" x14ac:dyDescent="0.3">
      <c r="A201" s="129" t="s">
        <v>338</v>
      </c>
      <c r="B201" s="136"/>
      <c r="C201" s="237"/>
      <c r="D201" s="136"/>
      <c r="E201" s="129">
        <f t="shared" si="10"/>
        <v>0</v>
      </c>
    </row>
    <row r="202" spans="1:8" ht="12.65" customHeight="1" x14ac:dyDescent="0.3">
      <c r="A202" s="129" t="s">
        <v>339</v>
      </c>
      <c r="B202" s="136"/>
      <c r="C202" s="237"/>
      <c r="D202" s="136"/>
      <c r="E202" s="129">
        <f t="shared" si="10"/>
        <v>0</v>
      </c>
    </row>
    <row r="203" spans="1:8" ht="12.65" customHeight="1" x14ac:dyDescent="0.3">
      <c r="A203" s="129" t="s">
        <v>340</v>
      </c>
      <c r="B203" s="136">
        <v>271250</v>
      </c>
      <c r="C203" s="237">
        <v>0</v>
      </c>
      <c r="D203" s="136">
        <v>271250</v>
      </c>
      <c r="E203" s="129">
        <f t="shared" si="10"/>
        <v>0</v>
      </c>
    </row>
    <row r="204" spans="1:8" ht="12.65" customHeight="1" x14ac:dyDescent="0.3">
      <c r="A204" s="129" t="s">
        <v>203</v>
      </c>
      <c r="B204" s="129">
        <f>SUM(B195:B203)</f>
        <v>12074084</v>
      </c>
      <c r="C204" s="144">
        <f>SUM(C195:C203)</f>
        <v>659645</v>
      </c>
      <c r="D204" s="129">
        <f>SUM(D195:D203)</f>
        <v>1140102</v>
      </c>
      <c r="E204" s="129">
        <f>SUM(E195:E203)</f>
        <v>11593627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6">
        <v>272450</v>
      </c>
      <c r="C209" s="237"/>
      <c r="D209" s="136"/>
      <c r="E209" s="129">
        <f t="shared" ref="E209:E216" si="11">SUM(B209:C209)-D209</f>
        <v>272450</v>
      </c>
      <c r="H209"/>
    </row>
    <row r="210" spans="1:8" ht="12.65" customHeight="1" x14ac:dyDescent="0.3">
      <c r="A210" s="129" t="s">
        <v>334</v>
      </c>
      <c r="B210" s="136">
        <v>3359121</v>
      </c>
      <c r="C210" s="237">
        <v>95282</v>
      </c>
      <c r="D210" s="136"/>
      <c r="E210" s="129">
        <f t="shared" si="11"/>
        <v>3454403</v>
      </c>
      <c r="H210"/>
    </row>
    <row r="211" spans="1:8" ht="12.65" customHeight="1" x14ac:dyDescent="0.3">
      <c r="A211" s="129" t="s">
        <v>335</v>
      </c>
      <c r="B211" s="136">
        <v>0</v>
      </c>
      <c r="C211" s="237">
        <v>0</v>
      </c>
      <c r="D211" s="136">
        <v>0</v>
      </c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6">
        <v>1267006</v>
      </c>
      <c r="C212" s="237">
        <v>28072</v>
      </c>
      <c r="D212" s="136">
        <v>791</v>
      </c>
      <c r="E212" s="129">
        <f t="shared" si="11"/>
        <v>1294287</v>
      </c>
      <c r="H212"/>
    </row>
    <row r="213" spans="1:8" ht="12.65" customHeight="1" x14ac:dyDescent="0.3">
      <c r="A213" s="129" t="s">
        <v>337</v>
      </c>
      <c r="B213" s="136">
        <v>4142622</v>
      </c>
      <c r="C213" s="237">
        <v>526673</v>
      </c>
      <c r="D213" s="136">
        <v>806229</v>
      </c>
      <c r="E213" s="129">
        <f t="shared" si="11"/>
        <v>3863066</v>
      </c>
      <c r="H213"/>
    </row>
    <row r="214" spans="1:8" ht="12.65" customHeight="1" x14ac:dyDescent="0.3">
      <c r="A214" s="129" t="s">
        <v>338</v>
      </c>
      <c r="B214" s="136"/>
      <c r="C214" s="237"/>
      <c r="D214" s="136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6"/>
      <c r="C215" s="237"/>
      <c r="D215" s="136"/>
      <c r="E215" s="129">
        <f t="shared" si="11"/>
        <v>0</v>
      </c>
      <c r="H215"/>
    </row>
    <row r="216" spans="1:8" ht="12.65" customHeight="1" x14ac:dyDescent="0.3">
      <c r="A216" s="129" t="s">
        <v>340</v>
      </c>
      <c r="B216" s="136"/>
      <c r="C216" s="237"/>
      <c r="D216" s="136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9041199</v>
      </c>
      <c r="C217" s="144">
        <f>SUM(C208:C216)</f>
        <v>650027</v>
      </c>
      <c r="D217" s="129">
        <f>SUM(D208:D216)</f>
        <v>807020</v>
      </c>
      <c r="E217" s="129">
        <f>SUM(E208:E216)</f>
        <v>8884206</v>
      </c>
    </row>
    <row r="218" spans="1:8" ht="12.65" customHeight="1" x14ac:dyDescent="0.3">
      <c r="A218" s="129"/>
      <c r="B218" s="129"/>
      <c r="C218" s="144"/>
      <c r="D218" s="129"/>
      <c r="E218" s="129"/>
    </row>
    <row r="219" spans="1:8" ht="21.7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9" t="s">
        <v>1254</v>
      </c>
      <c r="C220" s="239"/>
      <c r="D220" s="159"/>
      <c r="E220" s="159"/>
    </row>
    <row r="221" spans="1:8" ht="12.65" customHeight="1" x14ac:dyDescent="0.3">
      <c r="A221" s="209" t="s">
        <v>1254</v>
      </c>
      <c r="B221" s="159"/>
      <c r="C221" s="237">
        <v>477284</v>
      </c>
      <c r="D221" s="128">
        <f>C221</f>
        <v>477284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237">
        <v>1398269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237">
        <v>2770905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237">
        <v>575922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237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237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237">
        <v>1842749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6587845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237">
        <v>371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237">
        <v>16653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237">
        <v>349692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366345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237">
        <v>22342</v>
      </c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22342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7453816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65" customHeight="1" x14ac:dyDescent="0.3">
      <c r="A247" s="129"/>
      <c r="B247" s="129"/>
      <c r="C247" s="144"/>
      <c r="D247" s="129"/>
      <c r="E247" s="129"/>
    </row>
    <row r="248" spans="1:5" ht="11.25" customHeight="1" x14ac:dyDescent="0.3">
      <c r="A248" s="159" t="s">
        <v>360</v>
      </c>
      <c r="B248" s="159"/>
      <c r="C248" s="159"/>
      <c r="D248" s="159"/>
      <c r="E248" s="159"/>
    </row>
    <row r="249" spans="1:5" ht="12.6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237">
        <v>6438681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237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237">
        <v>2982419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237">
        <v>1241000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237">
        <v>32756</v>
      </c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237">
        <v>365884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237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237">
        <v>214336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237">
        <v>203112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237"/>
      <c r="D259" s="129"/>
      <c r="E259" s="129"/>
    </row>
    <row r="260" spans="1:5" ht="11.25" customHeight="1" x14ac:dyDescent="0.3">
      <c r="A260" s="129" t="s">
        <v>371</v>
      </c>
      <c r="B260" s="129"/>
      <c r="C260" s="144"/>
      <c r="D260" s="129">
        <f>SUM(C250:C252)-C253+C254+SUM(C255:C259)</f>
        <v>8996188</v>
      </c>
      <c r="E260" s="129"/>
    </row>
    <row r="261" spans="1:5" ht="12.6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1.2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2.6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237">
        <v>10750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237">
        <v>272450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237">
        <v>3790436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237"/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237">
        <v>1660986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237">
        <v>5859005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237">
        <v>0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237">
        <v>0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11593627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237">
        <v>8884206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2709421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11705609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29"/>
      <c r="B301" s="129"/>
      <c r="C301" s="144"/>
      <c r="D301" s="129"/>
      <c r="E301" s="129"/>
    </row>
    <row r="302" spans="1:5" ht="14.25" customHeight="1" x14ac:dyDescent="0.3">
      <c r="A302" s="159" t="s">
        <v>394</v>
      </c>
      <c r="B302" s="159"/>
      <c r="C302" s="159"/>
      <c r="D302" s="159"/>
      <c r="E302" s="159"/>
    </row>
    <row r="303" spans="1:5" ht="12.6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237">
        <v>862906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237">
        <v>504123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237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237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237">
        <v>54040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237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237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237">
        <v>2483284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237">
        <v>407214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4311567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237">
        <v>317655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237">
        <v>999663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9.5" customHeight="1" x14ac:dyDescent="0.3">
      <c r="A327" s="129" t="s">
        <v>418</v>
      </c>
      <c r="B327" s="128" t="s">
        <v>256</v>
      </c>
      <c r="C327" s="142">
        <v>1271500</v>
      </c>
      <c r="D327" s="129"/>
      <c r="E327" s="129"/>
    </row>
    <row r="328" spans="1:5" ht="12.65" customHeight="1" x14ac:dyDescent="0.3">
      <c r="A328" s="129" t="s">
        <v>203</v>
      </c>
      <c r="B328" s="129"/>
      <c r="C328" s="144"/>
      <c r="D328" s="129">
        <f>SUM(C321:C327)</f>
        <v>2588818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407214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2181604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238">
        <v>5212438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11705609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11705609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237">
        <v>3296625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237">
        <v>15507694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18804319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237">
        <v>477284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237">
        <v>6587845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237">
        <v>366345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237">
        <v>22342</v>
      </c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7453816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11350503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237">
        <v>4603322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237">
        <v>1741023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6344345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17694848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237">
        <v>6866714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237">
        <v>1379732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237">
        <v>2991799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237">
        <v>1084306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237">
        <v>197621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237">
        <v>1053671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237">
        <v>650027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237">
        <v>181489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237">
        <v>162458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237">
        <v>71298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237">
        <v>79803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237">
        <v>790747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15509665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2185183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237">
        <v>26590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2211773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3">
      <c r="A396" s="129" t="s">
        <v>458</v>
      </c>
      <c r="B396" s="129"/>
      <c r="C396" s="144"/>
      <c r="D396" s="129">
        <f>D393+C394-C395</f>
        <v>2211773</v>
      </c>
      <c r="E396" s="129"/>
    </row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Three Rivers Hospital   H-0     FYE 12/31/2020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109</v>
      </c>
      <c r="C414" s="1">
        <f>E138</f>
        <v>109</v>
      </c>
    </row>
    <row r="415" spans="1:5" ht="12.65" customHeight="1" x14ac:dyDescent="0.3">
      <c r="A415" s="1" t="s">
        <v>464</v>
      </c>
      <c r="B415" s="1">
        <f>D111</f>
        <v>340</v>
      </c>
      <c r="C415" s="1">
        <f>E139</f>
        <v>340</v>
      </c>
      <c r="D415" s="1">
        <f>SUM(C59:H59)+N59</f>
        <v>340</v>
      </c>
    </row>
    <row r="417" spans="1:7" ht="12.65" customHeight="1" x14ac:dyDescent="0.3">
      <c r="A417" s="1" t="s">
        <v>465</v>
      </c>
      <c r="B417" s="1">
        <f>C112</f>
        <v>30</v>
      </c>
      <c r="C417" s="1">
        <f>E144</f>
        <v>30</v>
      </c>
    </row>
    <row r="418" spans="1:7" ht="12.65" customHeight="1" x14ac:dyDescent="0.3">
      <c r="A418" s="1" t="s">
        <v>466</v>
      </c>
      <c r="B418" s="1">
        <f>D112</f>
        <v>512</v>
      </c>
      <c r="C418" s="1">
        <f>E145</f>
        <v>512</v>
      </c>
      <c r="D418" s="1">
        <f>K59+L59</f>
        <v>512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12</v>
      </c>
    </row>
    <row r="424" spans="1:7" ht="12.65" customHeight="1" x14ac:dyDescent="0.3">
      <c r="A424" s="1" t="s">
        <v>1243</v>
      </c>
      <c r="B424" s="1">
        <f>D114</f>
        <v>17</v>
      </c>
      <c r="D424" s="1">
        <f>J59</f>
        <v>17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6866714</v>
      </c>
      <c r="C427" s="1">
        <f t="shared" ref="C427:C434" si="13">CE61</f>
        <v>6866714</v>
      </c>
    </row>
    <row r="428" spans="1:7" ht="12.65" customHeight="1" x14ac:dyDescent="0.3">
      <c r="A428" s="1" t="s">
        <v>3</v>
      </c>
      <c r="B428" s="1">
        <f t="shared" si="12"/>
        <v>1379732</v>
      </c>
      <c r="C428" s="1">
        <f t="shared" si="13"/>
        <v>1379731</v>
      </c>
      <c r="D428" s="1">
        <f>D173</f>
        <v>1379732</v>
      </c>
    </row>
    <row r="429" spans="1:7" ht="12.65" customHeight="1" x14ac:dyDescent="0.3">
      <c r="A429" s="1" t="s">
        <v>236</v>
      </c>
      <c r="B429" s="1">
        <f t="shared" si="12"/>
        <v>2991799</v>
      </c>
      <c r="C429" s="1">
        <f t="shared" si="13"/>
        <v>2991799</v>
      </c>
    </row>
    <row r="430" spans="1:7" ht="12.65" customHeight="1" x14ac:dyDescent="0.3">
      <c r="A430" s="1" t="s">
        <v>237</v>
      </c>
      <c r="B430" s="1">
        <f t="shared" si="12"/>
        <v>1084306</v>
      </c>
      <c r="C430" s="1">
        <f t="shared" si="13"/>
        <v>1084306</v>
      </c>
    </row>
    <row r="431" spans="1:7" ht="12.65" customHeight="1" x14ac:dyDescent="0.3">
      <c r="A431" s="1" t="s">
        <v>444</v>
      </c>
      <c r="B431" s="1">
        <f t="shared" si="12"/>
        <v>197621</v>
      </c>
      <c r="C431" s="1">
        <f t="shared" si="13"/>
        <v>197621</v>
      </c>
    </row>
    <row r="432" spans="1:7" ht="12.65" customHeight="1" x14ac:dyDescent="0.3">
      <c r="A432" s="1" t="s">
        <v>445</v>
      </c>
      <c r="B432" s="1">
        <f t="shared" si="12"/>
        <v>1053671</v>
      </c>
      <c r="C432" s="1">
        <f t="shared" si="13"/>
        <v>1053671</v>
      </c>
    </row>
    <row r="433" spans="1:7" ht="12.65" customHeight="1" x14ac:dyDescent="0.3">
      <c r="A433" s="1" t="s">
        <v>6</v>
      </c>
      <c r="B433" s="1">
        <f t="shared" si="12"/>
        <v>650027</v>
      </c>
      <c r="C433" s="1">
        <f t="shared" si="13"/>
        <v>650026</v>
      </c>
      <c r="D433" s="1">
        <f>C217</f>
        <v>650027</v>
      </c>
    </row>
    <row r="434" spans="1:7" ht="12.65" customHeight="1" x14ac:dyDescent="0.3">
      <c r="A434" s="1" t="s">
        <v>474</v>
      </c>
      <c r="B434" s="1">
        <f t="shared" si="12"/>
        <v>181489</v>
      </c>
      <c r="C434" s="1">
        <f t="shared" si="13"/>
        <v>181489</v>
      </c>
      <c r="D434" s="1">
        <f>D177</f>
        <v>181489</v>
      </c>
    </row>
    <row r="435" spans="1:7" ht="12.65" customHeight="1" x14ac:dyDescent="0.3">
      <c r="A435" s="1" t="s">
        <v>447</v>
      </c>
      <c r="B435" s="1">
        <f t="shared" si="12"/>
        <v>162458</v>
      </c>
      <c r="D435" s="1">
        <f>D181</f>
        <v>162458</v>
      </c>
    </row>
    <row r="436" spans="1:7" ht="12.65" customHeight="1" x14ac:dyDescent="0.3">
      <c r="A436" s="1" t="s">
        <v>475</v>
      </c>
      <c r="B436" s="1">
        <f t="shared" si="12"/>
        <v>71298</v>
      </c>
      <c r="D436" s="1">
        <f>D186</f>
        <v>71298</v>
      </c>
    </row>
    <row r="437" spans="1:7" ht="12.65" customHeight="1" x14ac:dyDescent="0.3">
      <c r="A437" s="1" t="s">
        <v>449</v>
      </c>
      <c r="B437" s="1">
        <f t="shared" si="12"/>
        <v>79803</v>
      </c>
      <c r="D437" s="1">
        <f>D190</f>
        <v>79803</v>
      </c>
    </row>
    <row r="438" spans="1:7" ht="12.65" customHeight="1" x14ac:dyDescent="0.3">
      <c r="A438" s="1" t="s">
        <v>476</v>
      </c>
      <c r="B438" s="1">
        <f>C386+C387+C388</f>
        <v>313559</v>
      </c>
      <c r="C438" s="1">
        <f>CD69</f>
        <v>313559</v>
      </c>
      <c r="D438" s="1">
        <f>D181+D186+D190</f>
        <v>313559</v>
      </c>
    </row>
    <row r="439" spans="1:7" ht="12.65" customHeight="1" x14ac:dyDescent="0.3">
      <c r="A439" s="1" t="s">
        <v>451</v>
      </c>
      <c r="B439" s="1">
        <f>C389</f>
        <v>790747</v>
      </c>
      <c r="C439" s="1">
        <f>SUM(C69:CC69)</f>
        <v>790747</v>
      </c>
    </row>
    <row r="440" spans="1:7" ht="12.65" customHeight="1" x14ac:dyDescent="0.3">
      <c r="A440" s="1" t="s">
        <v>477</v>
      </c>
      <c r="B440" s="1">
        <f>B438+B439</f>
        <v>1104306</v>
      </c>
      <c r="C440" s="1">
        <f>CE69</f>
        <v>1104306</v>
      </c>
    </row>
    <row r="441" spans="1:7" ht="12.65" customHeight="1" x14ac:dyDescent="0.3">
      <c r="A441" s="1" t="s">
        <v>478</v>
      </c>
      <c r="B441" s="1">
        <f>D390</f>
        <v>15509665</v>
      </c>
      <c r="C441" s="1">
        <f>SUM(C427:C437)+C440</f>
        <v>15509663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477284</v>
      </c>
      <c r="C444" s="1">
        <f>C363</f>
        <v>477284</v>
      </c>
    </row>
    <row r="445" spans="1:7" ht="12.65" customHeight="1" x14ac:dyDescent="0.3">
      <c r="A445" s="1" t="s">
        <v>343</v>
      </c>
      <c r="B445" s="1">
        <f>D229</f>
        <v>6587845</v>
      </c>
      <c r="C445" s="1">
        <f>C364</f>
        <v>6587845</v>
      </c>
    </row>
    <row r="446" spans="1:7" ht="12.65" customHeight="1" x14ac:dyDescent="0.3">
      <c r="A446" s="1" t="s">
        <v>351</v>
      </c>
      <c r="B446" s="1">
        <f>D236</f>
        <v>366345</v>
      </c>
      <c r="C446" s="1">
        <f>C365</f>
        <v>366345</v>
      </c>
    </row>
    <row r="447" spans="1:7" ht="12.65" customHeight="1" x14ac:dyDescent="0.3">
      <c r="A447" s="1" t="s">
        <v>356</v>
      </c>
      <c r="B447" s="1">
        <f>D240</f>
        <v>22342</v>
      </c>
      <c r="C447" s="1">
        <f>C366</f>
        <v>22342</v>
      </c>
    </row>
    <row r="448" spans="1:7" ht="12.65" customHeight="1" x14ac:dyDescent="0.3">
      <c r="A448" s="1" t="s">
        <v>358</v>
      </c>
      <c r="B448" s="1">
        <f>D242</f>
        <v>7453816</v>
      </c>
      <c r="C448" s="1">
        <f>D367</f>
        <v>7453816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371</v>
      </c>
    </row>
    <row r="454" spans="1:7" ht="12.65" customHeight="1" x14ac:dyDescent="0.3">
      <c r="A454" s="1" t="s">
        <v>168</v>
      </c>
      <c r="B454" s="1">
        <f>C233</f>
        <v>16653</v>
      </c>
    </row>
    <row r="455" spans="1:7" ht="12.65" customHeight="1" x14ac:dyDescent="0.3">
      <c r="A455" s="1" t="s">
        <v>131</v>
      </c>
      <c r="B455" s="1">
        <f>C234</f>
        <v>349692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4603322</v>
      </c>
      <c r="C458" s="1">
        <f>CE70</f>
        <v>0</v>
      </c>
    </row>
    <row r="459" spans="1:7" ht="12.65" customHeight="1" x14ac:dyDescent="0.3">
      <c r="A459" s="1" t="s">
        <v>244</v>
      </c>
      <c r="B459" s="1">
        <f>C371</f>
        <v>1741023</v>
      </c>
      <c r="C459" s="1">
        <f>CE72</f>
        <v>1741023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3296625</v>
      </c>
      <c r="C463" s="1">
        <f>CE73</f>
        <v>3296625</v>
      </c>
      <c r="D463" s="1">
        <f>E141+E147+E153</f>
        <v>3296625</v>
      </c>
    </row>
    <row r="464" spans="1:7" ht="12.65" customHeight="1" x14ac:dyDescent="0.3">
      <c r="A464" s="1" t="s">
        <v>246</v>
      </c>
      <c r="B464" s="1">
        <f>C360</f>
        <v>15507694</v>
      </c>
      <c r="C464" s="1">
        <f>CE74</f>
        <v>15507694</v>
      </c>
      <c r="D464" s="1">
        <f>E142+E148+E154</f>
        <v>15507694</v>
      </c>
    </row>
    <row r="465" spans="1:7" ht="12.65" customHeight="1" x14ac:dyDescent="0.3">
      <c r="A465" s="1" t="s">
        <v>247</v>
      </c>
      <c r="B465" s="1">
        <f>D361</f>
        <v>18804319</v>
      </c>
      <c r="C465" s="1">
        <f>CE75</f>
        <v>18804319</v>
      </c>
      <c r="D465" s="1">
        <f>D463+D464</f>
        <v>18804319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10750</v>
      </c>
      <c r="C468" s="1">
        <f>E195</f>
        <v>10750</v>
      </c>
    </row>
    <row r="469" spans="1:7" ht="12.65" customHeight="1" x14ac:dyDescent="0.3">
      <c r="A469" s="1" t="s">
        <v>333</v>
      </c>
      <c r="B469" s="1">
        <f t="shared" si="14"/>
        <v>272450</v>
      </c>
      <c r="C469" s="1">
        <f>E196</f>
        <v>272450</v>
      </c>
    </row>
    <row r="470" spans="1:7" ht="12.65" customHeight="1" x14ac:dyDescent="0.3">
      <c r="A470" s="1" t="s">
        <v>334</v>
      </c>
      <c r="B470" s="1">
        <f t="shared" si="14"/>
        <v>3790436</v>
      </c>
      <c r="C470" s="1">
        <f>E197</f>
        <v>3790436</v>
      </c>
    </row>
    <row r="471" spans="1:7" ht="12.65" customHeight="1" x14ac:dyDescent="0.3">
      <c r="A471" s="1" t="s">
        <v>494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4"/>
        <v>1660986</v>
      </c>
      <c r="C472" s="1">
        <f>E199</f>
        <v>1660986</v>
      </c>
    </row>
    <row r="473" spans="1:7" ht="12.65" customHeight="1" x14ac:dyDescent="0.3">
      <c r="A473" s="1" t="s">
        <v>495</v>
      </c>
      <c r="B473" s="1">
        <f t="shared" si="14"/>
        <v>5859005</v>
      </c>
      <c r="C473" s="1">
        <f>SUM(E200:E201)</f>
        <v>5859005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340</v>
      </c>
      <c r="B475" s="1">
        <f t="shared" si="14"/>
        <v>0</v>
      </c>
      <c r="C475" s="1">
        <f>E203</f>
        <v>0</v>
      </c>
    </row>
    <row r="476" spans="1:7" ht="12.65" customHeight="1" x14ac:dyDescent="0.3">
      <c r="A476" s="1" t="s">
        <v>203</v>
      </c>
      <c r="B476" s="1">
        <f>D275</f>
        <v>11593627</v>
      </c>
      <c r="C476" s="1">
        <f>E204</f>
        <v>11593627</v>
      </c>
    </row>
    <row r="478" spans="1:7" ht="12.65" customHeight="1" x14ac:dyDescent="0.3">
      <c r="A478" s="1" t="s">
        <v>496</v>
      </c>
      <c r="B478" s="1">
        <f>C276</f>
        <v>8884206</v>
      </c>
      <c r="C478" s="1">
        <f>E217</f>
        <v>8884206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11705609</v>
      </c>
    </row>
    <row r="482" spans="1:12" ht="12.65" customHeight="1" x14ac:dyDescent="0.3">
      <c r="A482" s="1" t="s">
        <v>499</v>
      </c>
      <c r="C482" s="1">
        <f>D339</f>
        <v>11705609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023</v>
      </c>
      <c r="B493" s="202" t="str">
        <f>RIGHT([1]PY!C82,4)</f>
        <v>2019</v>
      </c>
      <c r="C493" s="202" t="str">
        <f>RIGHT(C82,4)</f>
        <v>2020</v>
      </c>
      <c r="D493" s="202" t="str">
        <f>RIGHT([1]PY!$C$82,4)</f>
        <v>2019</v>
      </c>
      <c r="E493" s="202" t="str">
        <f>RIGHT(C82,4)</f>
        <v>2020</v>
      </c>
      <c r="F493" s="202" t="str">
        <f>RIGHT([1]PY!$C$82,4)</f>
        <v>2019</v>
      </c>
      <c r="G493" s="202" t="str">
        <f>RIGHT(C82,4)</f>
        <v>2020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[1]PY!C59</f>
        <v>0</v>
      </c>
      <c r="C496" s="185">
        <f>C71</f>
        <v>0</v>
      </c>
      <c r="D496" s="185">
        <f>[1]PY!C59</f>
        <v>0</v>
      </c>
      <c r="E496" s="1">
        <f>C59</f>
        <v>0</v>
      </c>
      <c r="F496" s="204" t="str">
        <f t="shared" ref="F496:G511" si="15">IF(B496=0,"",IF(D496=0,"",B496/D496))</f>
        <v/>
      </c>
      <c r="G496" s="204" t="str">
        <f t="shared" si="15"/>
        <v/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[1]PY!D71</f>
        <v>0</v>
      </c>
      <c r="C497" s="185">
        <f>D71</f>
        <v>0</v>
      </c>
      <c r="D497" s="185">
        <f>[1]PY!D59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[1]PY!E71</f>
        <v>949181</v>
      </c>
      <c r="C498" s="185">
        <f>E71</f>
        <v>731746</v>
      </c>
      <c r="D498" s="185">
        <f>[1]PY!E59</f>
        <v>632</v>
      </c>
      <c r="E498" s="1">
        <f>E59</f>
        <v>340</v>
      </c>
      <c r="F498" s="204">
        <f t="shared" si="15"/>
        <v>1501.868670886076</v>
      </c>
      <c r="G498" s="204">
        <f t="shared" si="15"/>
        <v>2152.1941176470586</v>
      </c>
      <c r="H498" s="205">
        <f t="shared" si="16"/>
        <v>0.43301086131406019</v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[1]PY!F71</f>
        <v>0</v>
      </c>
      <c r="C499" s="185">
        <f>F71</f>
        <v>0</v>
      </c>
      <c r="D499" s="185">
        <f>[1]PY!F59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[1]PY!G71</f>
        <v>0</v>
      </c>
      <c r="C500" s="185">
        <f>G71</f>
        <v>0</v>
      </c>
      <c r="D500" s="185">
        <f>[1]PY!G59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[1]PY!H71</f>
        <v>0</v>
      </c>
      <c r="C501" s="185">
        <f>H71</f>
        <v>0</v>
      </c>
      <c r="D501" s="185">
        <f>[1]PY!H59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[1]PY!I71</f>
        <v>0</v>
      </c>
      <c r="C502" s="185">
        <f>I71</f>
        <v>0</v>
      </c>
      <c r="D502" s="185">
        <f>[1]PY!I59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[1]PY!J71</f>
        <v>1483</v>
      </c>
      <c r="C503" s="185">
        <f>J71</f>
        <v>486</v>
      </c>
      <c r="D503" s="185">
        <f>[1]PY!J59</f>
        <v>103</v>
      </c>
      <c r="E503" s="1">
        <f>J59</f>
        <v>17</v>
      </c>
      <c r="F503" s="204">
        <f t="shared" si="15"/>
        <v>14.398058252427184</v>
      </c>
      <c r="G503" s="204">
        <f t="shared" si="15"/>
        <v>28.588235294117649</v>
      </c>
      <c r="H503" s="205">
        <f t="shared" si="16"/>
        <v>0.98556185791916251</v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[1]PY!K71</f>
        <v>0</v>
      </c>
      <c r="C504" s="185">
        <f>K71</f>
        <v>0</v>
      </c>
      <c r="D504" s="185">
        <f>[1]PY!K59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[1]PY!L71</f>
        <v>857565</v>
      </c>
      <c r="C505" s="185">
        <f>L71</f>
        <v>1101920</v>
      </c>
      <c r="D505" s="185">
        <f>[1]PY!L59</f>
        <v>571</v>
      </c>
      <c r="E505" s="1">
        <f>L59</f>
        <v>512</v>
      </c>
      <c r="F505" s="204">
        <f t="shared" si="15"/>
        <v>1501.8651488616463</v>
      </c>
      <c r="G505" s="204">
        <f t="shared" si="15"/>
        <v>2152.1875</v>
      </c>
      <c r="H505" s="205">
        <f t="shared" si="16"/>
        <v>0.43300981558249219</v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[1]PY!M71</f>
        <v>0</v>
      </c>
      <c r="C506" s="185">
        <f>M71</f>
        <v>0</v>
      </c>
      <c r="D506" s="185">
        <f>[1]PY!M59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[1]PY!N71</f>
        <v>0</v>
      </c>
      <c r="C507" s="185">
        <f>N71</f>
        <v>0</v>
      </c>
      <c r="D507" s="185">
        <f>[1]PY!N59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[1]PY!O71</f>
        <v>259756</v>
      </c>
      <c r="C508" s="185">
        <f>O71</f>
        <v>74504</v>
      </c>
      <c r="D508" s="185">
        <f>[1]PY!O59</f>
        <v>76</v>
      </c>
      <c r="E508" s="1">
        <f>O59</f>
        <v>12</v>
      </c>
      <c r="F508" s="204">
        <f t="shared" si="15"/>
        <v>3417.8421052631579</v>
      </c>
      <c r="G508" s="204">
        <f t="shared" si="15"/>
        <v>6208.666666666667</v>
      </c>
      <c r="H508" s="205">
        <f t="shared" si="16"/>
        <v>0.81654578399215683</v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[1]PY!P71</f>
        <v>899462</v>
      </c>
      <c r="C509" s="185">
        <f>P71</f>
        <v>610584</v>
      </c>
      <c r="D509" s="185">
        <f>[1]PY!P59</f>
        <v>17212</v>
      </c>
      <c r="E509" s="1">
        <f>P59</f>
        <v>10723</v>
      </c>
      <c r="F509" s="204">
        <f t="shared" si="15"/>
        <v>52.257843365094118</v>
      </c>
      <c r="G509" s="204">
        <f t="shared" si="15"/>
        <v>56.941527557586497</v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[1]PY!Q71</f>
        <v>133296</v>
      </c>
      <c r="C510" s="185">
        <f>Q71</f>
        <v>130339</v>
      </c>
      <c r="D510" s="185">
        <f>[1]PY!Q59</f>
        <v>9762</v>
      </c>
      <c r="E510" s="1">
        <f>Q59</f>
        <v>7272</v>
      </c>
      <c r="F510" s="204">
        <f t="shared" si="15"/>
        <v>13.654578979717272</v>
      </c>
      <c r="G510" s="204">
        <f t="shared" si="15"/>
        <v>17.92340484048405</v>
      </c>
      <c r="H510" s="205">
        <f t="shared" si="16"/>
        <v>0.31262962169011299</v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[1]PY!R71</f>
        <v>588893</v>
      </c>
      <c r="C511" s="185">
        <f>R71</f>
        <v>563472</v>
      </c>
      <c r="D511" s="185">
        <f>[1]PY!R59</f>
        <v>16812</v>
      </c>
      <c r="E511" s="1">
        <f>R59</f>
        <v>10477</v>
      </c>
      <c r="F511" s="204">
        <f t="shared" si="15"/>
        <v>35.028134665714965</v>
      </c>
      <c r="G511" s="204">
        <f t="shared" si="15"/>
        <v>53.781807769399634</v>
      </c>
      <c r="H511" s="205">
        <f t="shared" si="16"/>
        <v>0.53538886048763801</v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[1]PY!S71</f>
        <v>118430</v>
      </c>
      <c r="C512" s="185">
        <f>S71</f>
        <v>88717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[1]PY!T71</f>
        <v>0</v>
      </c>
      <c r="C513" s="185">
        <f>T71</f>
        <v>0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[1]PY!U71</f>
        <v>698185</v>
      </c>
      <c r="C514" s="185">
        <f>U71</f>
        <v>827962</v>
      </c>
      <c r="D514" s="185">
        <f>[1]PY!U59</f>
        <v>18285</v>
      </c>
      <c r="E514" s="1">
        <f>U59</f>
        <v>21596</v>
      </c>
      <c r="F514" s="204">
        <f t="shared" si="17"/>
        <v>38.183483729833199</v>
      </c>
      <c r="G514" s="204">
        <f t="shared" si="17"/>
        <v>38.338673828486755</v>
      </c>
      <c r="H514" s="205" t="str">
        <f t="shared" si="16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[1]PY!V71</f>
        <v>0</v>
      </c>
      <c r="C515" s="185">
        <f>V71</f>
        <v>0</v>
      </c>
      <c r="D515" s="185">
        <f>[1]PY!V59</f>
        <v>0</v>
      </c>
      <c r="E515" s="1">
        <f>V59</f>
        <v>0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[1]PY!W71</f>
        <v>81355</v>
      </c>
      <c r="C516" s="185">
        <f>W71</f>
        <v>84383</v>
      </c>
      <c r="D516" s="185">
        <f>[1]PY!W59</f>
        <v>130</v>
      </c>
      <c r="E516" s="1">
        <f>W59</f>
        <v>121</v>
      </c>
      <c r="F516" s="204">
        <f t="shared" si="17"/>
        <v>625.80769230769226</v>
      </c>
      <c r="G516" s="204">
        <f t="shared" si="17"/>
        <v>697.38016528925618</v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[1]PY!X71</f>
        <v>210120</v>
      </c>
      <c r="C517" s="185">
        <f>X71</f>
        <v>223366</v>
      </c>
      <c r="D517" s="185">
        <f>[1]PY!X59</f>
        <v>1248</v>
      </c>
      <c r="E517" s="1">
        <f>X59</f>
        <v>1177</v>
      </c>
      <c r="F517" s="204">
        <f t="shared" si="17"/>
        <v>168.36538461538461</v>
      </c>
      <c r="G517" s="204">
        <f t="shared" si="17"/>
        <v>189.77570093457945</v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[1]PY!Y71</f>
        <v>518264</v>
      </c>
      <c r="C518" s="185">
        <f>Y71</f>
        <v>490474</v>
      </c>
      <c r="D518" s="185">
        <f>[1]PY!Y59</f>
        <v>4128</v>
      </c>
      <c r="E518" s="1">
        <f>Y59</f>
        <v>3167</v>
      </c>
      <c r="F518" s="204">
        <f t="shared" si="17"/>
        <v>125.5484496124031</v>
      </c>
      <c r="G518" s="204">
        <f t="shared" si="17"/>
        <v>154.87022418692769</v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[1]PY!Z71</f>
        <v>0</v>
      </c>
      <c r="C519" s="185">
        <f>Z71</f>
        <v>0</v>
      </c>
      <c r="D519" s="185">
        <f>[1]PY!Z59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[1]PY!AA71</f>
        <v>0</v>
      </c>
      <c r="C520" s="185">
        <f>AA71</f>
        <v>0</v>
      </c>
      <c r="D520" s="185">
        <f>[1]PY!AA59</f>
        <v>0</v>
      </c>
      <c r="E520" s="1">
        <f>AA59</f>
        <v>0</v>
      </c>
      <c r="F520" s="204" t="str">
        <f t="shared" si="17"/>
        <v/>
      </c>
      <c r="G520" s="204" t="str">
        <f t="shared" si="17"/>
        <v/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[1]PY!AB71</f>
        <v>715392</v>
      </c>
      <c r="C521" s="185">
        <f>AB71</f>
        <v>688718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[1]PY!AC71</f>
        <v>49658</v>
      </c>
      <c r="C522" s="185">
        <f>AC71</f>
        <v>51132</v>
      </c>
      <c r="D522" s="185">
        <f>[1]PY!AC59</f>
        <v>817</v>
      </c>
      <c r="E522" s="1">
        <f>AC59</f>
        <v>437</v>
      </c>
      <c r="F522" s="204">
        <f t="shared" si="17"/>
        <v>60.780905752753981</v>
      </c>
      <c r="G522" s="204">
        <f t="shared" si="17"/>
        <v>117.00686498855835</v>
      </c>
      <c r="H522" s="205">
        <f t="shared" si="16"/>
        <v>0.92505958145016254</v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[1]PY!AD71</f>
        <v>0</v>
      </c>
      <c r="C523" s="185">
        <f>AD71</f>
        <v>0</v>
      </c>
      <c r="D523" s="185">
        <f>[1]PY!AD59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[1]PY!AE71</f>
        <v>53825</v>
      </c>
      <c r="C524" s="185">
        <f>AE71</f>
        <v>162914</v>
      </c>
      <c r="D524" s="185">
        <f>[1]PY!AE59</f>
        <v>1381</v>
      </c>
      <c r="E524" s="1">
        <f>AE59</f>
        <v>1508</v>
      </c>
      <c r="F524" s="204">
        <f t="shared" si="17"/>
        <v>38.975380159304855</v>
      </c>
      <c r="G524" s="204">
        <f t="shared" si="17"/>
        <v>108.03315649867373</v>
      </c>
      <c r="H524" s="205">
        <f t="shared" si="16"/>
        <v>1.7718307315312294</v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[1]PY!AF71</f>
        <v>0</v>
      </c>
      <c r="C525" s="185">
        <f>AF71</f>
        <v>0</v>
      </c>
      <c r="D525" s="185">
        <f>[1]PY!AF59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[1]PY!AG71</f>
        <v>1994708</v>
      </c>
      <c r="C526" s="185">
        <f>AG71</f>
        <v>2138561</v>
      </c>
      <c r="D526" s="185">
        <f>[1]PY!AG59</f>
        <v>8303</v>
      </c>
      <c r="E526" s="1">
        <f>AG59</f>
        <v>7115</v>
      </c>
      <c r="F526" s="204">
        <f t="shared" si="17"/>
        <v>240.23943153077201</v>
      </c>
      <c r="G526" s="204">
        <f t="shared" si="17"/>
        <v>300.57076598735068</v>
      </c>
      <c r="H526" s="205">
        <f t="shared" si="16"/>
        <v>0.25113002504274951</v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[1]PY!AH71</f>
        <v>0</v>
      </c>
      <c r="C527" s="185">
        <f>AH71</f>
        <v>0</v>
      </c>
      <c r="D527" s="185">
        <f>[1]PY!AH59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[1]PY!AI71</f>
        <v>0</v>
      </c>
      <c r="C528" s="185">
        <f>AI71</f>
        <v>0</v>
      </c>
      <c r="D528" s="185">
        <f>[1]PY!AI59</f>
        <v>0</v>
      </c>
      <c r="E528" s="1">
        <f>AI59</f>
        <v>0</v>
      </c>
      <c r="F528" s="204" t="str">
        <f t="shared" ref="F528:G540" si="18">IF(B528=0,"",IF(D528=0,"",B528/D528))</f>
        <v/>
      </c>
      <c r="G528" s="204" t="str">
        <f t="shared" si="18"/>
        <v/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[1]PY!AJ71</f>
        <v>1911266</v>
      </c>
      <c r="C529" s="185">
        <f>AJ71</f>
        <v>2177432</v>
      </c>
      <c r="D529" s="185">
        <f>[1]PY!AJ59</f>
        <v>2604</v>
      </c>
      <c r="E529" s="1">
        <f>AJ59</f>
        <v>4623</v>
      </c>
      <c r="F529" s="204">
        <f t="shared" si="18"/>
        <v>733.97311827956992</v>
      </c>
      <c r="G529" s="204">
        <f t="shared" si="18"/>
        <v>470.99978369024444</v>
      </c>
      <c r="H529" s="205">
        <f t="shared" si="16"/>
        <v>-0.3582874195797987</v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[1]PY!AK71</f>
        <v>0</v>
      </c>
      <c r="C530" s="185">
        <f>AK71</f>
        <v>0</v>
      </c>
      <c r="D530" s="185">
        <f>[1]PY!AK59</f>
        <v>0</v>
      </c>
      <c r="E530" s="1">
        <f>AK59</f>
        <v>0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[1]PY!AL71</f>
        <v>0</v>
      </c>
      <c r="C531" s="185">
        <f>AL71</f>
        <v>0</v>
      </c>
      <c r="D531" s="185">
        <f>[1]PY!AL59</f>
        <v>0</v>
      </c>
      <c r="E531" s="1">
        <f>AL59</f>
        <v>0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[1]PY!AM71</f>
        <v>0</v>
      </c>
      <c r="C532" s="185">
        <f>AM71</f>
        <v>0</v>
      </c>
      <c r="D532" s="185">
        <f>[1]PY!AM59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[1]PY!AN71</f>
        <v>0</v>
      </c>
      <c r="C533" s="185">
        <f>AN71</f>
        <v>0</v>
      </c>
      <c r="D533" s="185">
        <f>[1]PY!AN59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[1]PY!AO71</f>
        <v>214770</v>
      </c>
      <c r="C534" s="185">
        <f>AO71</f>
        <v>245342</v>
      </c>
      <c r="D534" s="185">
        <f>[1]PY!AO59</f>
        <v>3620</v>
      </c>
      <c r="E534" s="1">
        <f>AO59</f>
        <v>2736</v>
      </c>
      <c r="F534" s="204">
        <f t="shared" si="18"/>
        <v>59.328729281767956</v>
      </c>
      <c r="G534" s="204">
        <f t="shared" si="18"/>
        <v>89.671783625730995</v>
      </c>
      <c r="H534" s="205">
        <f t="shared" si="16"/>
        <v>0.51143947816336643</v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[1]PY!AP71</f>
        <v>0</v>
      </c>
      <c r="C535" s="185">
        <f>AP71</f>
        <v>0</v>
      </c>
      <c r="D535" s="185">
        <f>[1]PY!AP59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[1]PY!AQ71</f>
        <v>0</v>
      </c>
      <c r="C536" s="185">
        <f>AQ71</f>
        <v>0</v>
      </c>
      <c r="D536" s="185">
        <f>[1]PY!AQ59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[1]PY!AR71</f>
        <v>0</v>
      </c>
      <c r="C537" s="185">
        <f>AR71</f>
        <v>0</v>
      </c>
      <c r="D537" s="185">
        <f>[1]PY!AR59</f>
        <v>0</v>
      </c>
      <c r="E537" s="1">
        <f>AR59</f>
        <v>0</v>
      </c>
      <c r="F537" s="204" t="str">
        <f t="shared" si="18"/>
        <v/>
      </c>
      <c r="G537" s="204" t="str">
        <f t="shared" si="18"/>
        <v/>
      </c>
      <c r="H537" s="205" t="str">
        <f t="shared" si="16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[1]PY!AS71</f>
        <v>0</v>
      </c>
      <c r="C538" s="185">
        <f>AS71</f>
        <v>0</v>
      </c>
      <c r="D538" s="185">
        <f>[1]PY!AS59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[1]PY!AT71</f>
        <v>0</v>
      </c>
      <c r="C539" s="185">
        <f>AT71</f>
        <v>0</v>
      </c>
      <c r="D539" s="185">
        <f>[1]PY!AT59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[1]PY!AU71</f>
        <v>0</v>
      </c>
      <c r="C540" s="185">
        <f>AU71</f>
        <v>0</v>
      </c>
      <c r="D540" s="185">
        <f>[1]PY!AU59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[1]PY!AV71</f>
        <v>0</v>
      </c>
      <c r="C541" s="185">
        <f>AV71</f>
        <v>0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[1]PY!AW71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[1]PY!AX71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[1]PY!AY71</f>
        <v>201126</v>
      </c>
      <c r="C544" s="185">
        <f>AY71</f>
        <v>165211</v>
      </c>
      <c r="D544" s="185">
        <f>[1]PY!AY59</f>
        <v>5496</v>
      </c>
      <c r="E544" s="1">
        <f>AY59</f>
        <v>3531</v>
      </c>
      <c r="F544" s="204">
        <f t="shared" ref="F544:G550" si="19">IF(B544=0,"",IF(D544=0,"",B544/D544))</f>
        <v>36.594978165938862</v>
      </c>
      <c r="G544" s="204">
        <f t="shared" si="19"/>
        <v>46.788728405550835</v>
      </c>
      <c r="H544" s="205">
        <f t="shared" si="16"/>
        <v>0.27855598638121082</v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[1]PY!AZ71</f>
        <v>0</v>
      </c>
      <c r="C545" s="185">
        <f>AZ71</f>
        <v>0</v>
      </c>
      <c r="D545" s="185">
        <f>[1]PY!AZ59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[1]PY!BA71</f>
        <v>60263</v>
      </c>
      <c r="C546" s="185">
        <f>BA71</f>
        <v>52879</v>
      </c>
      <c r="D546" s="185">
        <f>[1]PY!BA59</f>
        <v>0</v>
      </c>
      <c r="E546" s="1">
        <f>BA59</f>
        <v>22790</v>
      </c>
      <c r="F546" s="204" t="str">
        <f t="shared" si="19"/>
        <v/>
      </c>
      <c r="G546" s="204">
        <f t="shared" si="19"/>
        <v>2.3202720491443616</v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[1]PY!BB71</f>
        <v>0</v>
      </c>
      <c r="C547" s="185">
        <f>BB71</f>
        <v>0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[1]PY!BC71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[1]PY!BD71</f>
        <v>140962</v>
      </c>
      <c r="C549" s="185">
        <f>BD71</f>
        <v>142122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[1]PY!BE71</f>
        <v>533514</v>
      </c>
      <c r="C550" s="185">
        <f>BE71</f>
        <v>517420</v>
      </c>
      <c r="D550" s="185">
        <f>[1]PY!BE59</f>
        <v>57603</v>
      </c>
      <c r="E550" s="1">
        <f>BE59</f>
        <v>57491</v>
      </c>
      <c r="F550" s="204">
        <f t="shared" si="19"/>
        <v>9.261913442008229</v>
      </c>
      <c r="G550" s="204">
        <f t="shared" si="19"/>
        <v>9.0000173940268908</v>
      </c>
      <c r="H550" s="205" t="str">
        <f t="shared" si="16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[1]PY!BF71</f>
        <v>174089</v>
      </c>
      <c r="C551" s="185">
        <f>BF71</f>
        <v>198189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[1]PY!BG71</f>
        <v>0</v>
      </c>
      <c r="C552" s="185">
        <f>BG71</f>
        <v>0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[1]PY!BH71</f>
        <v>726511</v>
      </c>
      <c r="C553" s="185">
        <f>BH71</f>
        <v>688617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[1]PY!BI71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[1]PY!BJ71</f>
        <v>486392</v>
      </c>
      <c r="C555" s="185">
        <f>BJ71</f>
        <v>522266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[1]PY!BK71</f>
        <v>455262</v>
      </c>
      <c r="C556" s="185">
        <f>BK71</f>
        <v>491360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[1]PY!BL71</f>
        <v>130902</v>
      </c>
      <c r="C557" s="185">
        <f>BL71</f>
        <v>146533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[1]PY!BM71</f>
        <v>0</v>
      </c>
      <c r="C558" s="185">
        <f>BM71</f>
        <v>0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[1]PY!BN71</f>
        <v>645348</v>
      </c>
      <c r="C559" s="185">
        <f>BN71</f>
        <v>624754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[1]PY!BO71</f>
        <v>26775</v>
      </c>
      <c r="C560" s="185">
        <f>BO71</f>
        <v>7608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[1]PY!BP71</f>
        <v>108448</v>
      </c>
      <c r="C561" s="185">
        <f>BP71</f>
        <v>156494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[1]PY!BQ71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[1]PY!BR71</f>
        <v>236914</v>
      </c>
      <c r="C563" s="185">
        <f>BR71</f>
        <v>212945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[1]PY!BS71</f>
        <v>0</v>
      </c>
      <c r="C564" s="185">
        <f>BS71</f>
        <v>0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[1]PY!BT71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[1]PY!BU71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[1]PY!BV71</f>
        <v>279874</v>
      </c>
      <c r="C567" s="185">
        <f>BV71</f>
        <v>286645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[1]PY!BW71</f>
        <v>0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[1]PY!BX71</f>
        <v>194244</v>
      </c>
      <c r="C569" s="185">
        <f>BX71</f>
        <v>224195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[1]PY!BY71</f>
        <v>309999</v>
      </c>
      <c r="C570" s="185">
        <f>BY71</f>
        <v>366814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[1]PY!BZ71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[1]PY!CA71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[1]PY!CB71</f>
        <v>0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[1]PY!CC71</f>
        <v>0</v>
      </c>
      <c r="C574" s="185">
        <f>CC71</f>
        <v>0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[1]PY!CD71</f>
        <v>278450</v>
      </c>
      <c r="C575" s="185">
        <f>CD71</f>
        <v>313559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51390</v>
      </c>
      <c r="E612" s="1">
        <f>SUM(C624:D647)+SUM(C668:D713)</f>
        <v>14080459.181611208</v>
      </c>
      <c r="F612" s="1">
        <f>CE64-(AX64+BD64+BE64+BG64+BJ64+BN64+BP64+BQ64+CB64+CC64+CD64)</f>
        <v>1013118</v>
      </c>
      <c r="G612" s="1">
        <f>CE77-(AX77+AY77+BD77+BE77+BG77+BJ77+BN77+BP77+BQ77+CB77+CC77+CD77)</f>
        <v>3531</v>
      </c>
      <c r="H612" s="148">
        <f>CE60-(AX60+AY60+AZ60+BD60+BE60+BG60+BJ60+BN60+BO60+BP60+BQ60+BR60+CB60+CC60+CD60)</f>
        <v>72.88</v>
      </c>
      <c r="I612" s="1">
        <f>CE78-(AX78+AY78+AZ78+BD78+BE78+BF78+BG78+BJ78+BN78+BO78+BP78+BQ78+BR78+CB78+CC78+CD78)</f>
        <v>6440</v>
      </c>
      <c r="J612" s="1">
        <f>CE79-(AX79+AY79+AZ79+BA79+BD79+BE79+BF79+BG79+BJ79+BN79+BO79+BP79+BQ79+BR79+CB79+CC79+CD79)</f>
        <v>22790</v>
      </c>
      <c r="K612" s="1">
        <f>CE75-(AW75+AX75+AY75+AZ75+BA75+BB75+BC75+BD75+BE75+BF75+BG75+BH75+BI75+BJ75+BK75+BL75+BM75+BN75+BO75+BP75+BQ75+BR75+BS75+BT75+BU75+BV75+BW75+BX75+CB75+CC75+CD75)</f>
        <v>18804319</v>
      </c>
      <c r="L612" s="148">
        <f>CE80-(AW80+AX80+AY80+AZ80+BA80+BB80+BC80+BD80+BE80+BF80+BG80+BH80+BI80+BJ80+BK80+BL80+BM80+BN80+BO80+BP80+BQ80+BR80+BS80+BT80+BU80+BV80+BW80+BX80+BY80+BZ80+CA80+CB80+CC80+CD80)</f>
        <v>25.18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517420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0">
        <f>CD69-CD70</f>
        <v>313559</v>
      </c>
      <c r="D615" s="206">
        <f>SUM(C614:C615)</f>
        <v>830979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522266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0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624754</v>
      </c>
      <c r="D619" s="1">
        <f>(D615/D612)*BN76</f>
        <v>125689.81838879161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0</v>
      </c>
      <c r="D620" s="1">
        <f>(D615/D612)*CC76</f>
        <v>0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156494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1429203.8183887915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142122</v>
      </c>
      <c r="D624" s="1">
        <f>(D615/D612)*BD76</f>
        <v>0</v>
      </c>
      <c r="E624" s="1">
        <f>(E623/E612)*SUM(C624:D624)</f>
        <v>14425.758596163121</v>
      </c>
      <c r="F624" s="1">
        <f>SUM(C624:E624)</f>
        <v>156547.75859616313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165211</v>
      </c>
      <c r="D625" s="1">
        <f>(D615/D612)*AY76</f>
        <v>42882.97933450088</v>
      </c>
      <c r="E625" s="1">
        <f>(E623/E612)*SUM(C625:D625)</f>
        <v>21122.088847570867</v>
      </c>
      <c r="F625" s="1">
        <f>(F624/F612)*AY64</f>
        <v>4389.7801381067147</v>
      </c>
      <c r="G625" s="1">
        <f>SUM(C625:F625)</f>
        <v>233605.84832017848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212945</v>
      </c>
      <c r="D626" s="1">
        <f>(D615/D612)*BR76</f>
        <v>29785.236777583192</v>
      </c>
      <c r="E626" s="1">
        <f>(E623/E612)*SUM(C626:D626)</f>
        <v>24637.760513804551</v>
      </c>
      <c r="F626" s="1">
        <f>(F624/F612)*BR64</f>
        <v>33.376483150799054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7608</v>
      </c>
      <c r="D627" s="1">
        <f>(D615/D612)*BO76</f>
        <v>0</v>
      </c>
      <c r="E627" s="1">
        <f>(E623/E612)*SUM(C627:D627)</f>
        <v>772.23210621584997</v>
      </c>
      <c r="F627" s="1">
        <f>(F624/F612)*BO64</f>
        <v>272.5746123981923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45053.974145013184</v>
      </c>
      <c r="H628" s="1">
        <f>SUM(C626:G628)</f>
        <v>321108.15463816578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198189</v>
      </c>
      <c r="D629" s="1">
        <f>(D615/D612)*BF76</f>
        <v>6953.1225919439585</v>
      </c>
      <c r="E629" s="1">
        <f>(E623/E612)*SUM(C629:D629)</f>
        <v>20822.467587114479</v>
      </c>
      <c r="F629" s="1">
        <f>(F624/F612)*BF64</f>
        <v>2662.2380935422079</v>
      </c>
      <c r="G629" s="1">
        <f>(G625/G612)*BF77</f>
        <v>0</v>
      </c>
      <c r="H629" s="1">
        <f>(H628/H612)*BF60</f>
        <v>16918.980705413785</v>
      </c>
      <c r="I629" s="1">
        <f>SUM(C629:H629)</f>
        <v>245545.80897801442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52879</v>
      </c>
      <c r="D630" s="1">
        <f>(D615/D612)*BA76</f>
        <v>25306.13222416813</v>
      </c>
      <c r="E630" s="1">
        <f>(E623/E612)*SUM(C630:D630)</f>
        <v>7935.9975462978546</v>
      </c>
      <c r="F630" s="1">
        <f>(F624/F612)*BA64</f>
        <v>565.85500601030617</v>
      </c>
      <c r="G630" s="1">
        <f>(G625/G612)*BA77</f>
        <v>0</v>
      </c>
      <c r="H630" s="1">
        <f>(H628/H612)*BA60</f>
        <v>2599.5308896338888</v>
      </c>
      <c r="I630" s="1">
        <f>(I629/I612)*BA78</f>
        <v>0</v>
      </c>
      <c r="J630" s="1">
        <f>SUM(C630:I630)</f>
        <v>89286.515666110165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491360</v>
      </c>
      <c r="D635" s="1">
        <f>(D615/D612)*BK76</f>
        <v>20794.687565674256</v>
      </c>
      <c r="E635" s="1">
        <f>(E623/E612)*SUM(C635:D635)</f>
        <v>51985.054296419716</v>
      </c>
      <c r="F635" s="1">
        <f>(F624/F612)*BK64</f>
        <v>722.53905191266847</v>
      </c>
      <c r="G635" s="1">
        <f>(G625/G612)*BK77</f>
        <v>0</v>
      </c>
      <c r="H635" s="1">
        <f>(H628/H612)*BK60</f>
        <v>21765.563719985446</v>
      </c>
      <c r="I635" s="1">
        <f>(I629/I612)*BK78</f>
        <v>4003.4642768154522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688617</v>
      </c>
      <c r="D636" s="1">
        <f>(D615/D612)*BH76</f>
        <v>11707.118038528897</v>
      </c>
      <c r="E636" s="1">
        <f>(E623/E612)*SUM(C636:D636)</f>
        <v>71084.7487784767</v>
      </c>
      <c r="F636" s="1">
        <f>(F624/F612)*BH64</f>
        <v>2007.6881739737598</v>
      </c>
      <c r="G636" s="1">
        <f>(G625/G612)*BH77</f>
        <v>0</v>
      </c>
      <c r="H636" s="1">
        <f>(H628/H612)*BH60</f>
        <v>15244.706573107214</v>
      </c>
      <c r="I636" s="1">
        <f>(I629/I612)*BH78</f>
        <v>266.89761845436351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146533</v>
      </c>
      <c r="D637" s="1">
        <f>(D615/D612)*BL76</f>
        <v>12790.511558669003</v>
      </c>
      <c r="E637" s="1">
        <f>(E623/E612)*SUM(C637:D637)</f>
        <v>16171.757479055768</v>
      </c>
      <c r="F637" s="1">
        <f>(F624/F612)*BL64</f>
        <v>171.82707992448402</v>
      </c>
      <c r="G637" s="1">
        <f>(G625/G612)*BL77</f>
        <v>0</v>
      </c>
      <c r="H637" s="1">
        <f>(H628/H612)*BL60</f>
        <v>14055.090742257808</v>
      </c>
      <c r="I637" s="1">
        <f>(I629/I612)*BL78</f>
        <v>6100.5169932425943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286645</v>
      </c>
      <c r="D642" s="1">
        <f>(D615/D612)*BV76</f>
        <v>25855.914010507884</v>
      </c>
      <c r="E642" s="1">
        <f>(E623/E612)*SUM(C642:D642)</f>
        <v>31719.668640997988</v>
      </c>
      <c r="F642" s="1">
        <f>(F624/F612)*BV64</f>
        <v>125.00729106016868</v>
      </c>
      <c r="G642" s="1">
        <f>(G625/G612)*BV77</f>
        <v>0</v>
      </c>
      <c r="H642" s="1">
        <f>(H628/H612)*BV60</f>
        <v>16125.903484847517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224195</v>
      </c>
      <c r="D644" s="1">
        <f>(D615/D612)*BX76</f>
        <v>0</v>
      </c>
      <c r="E644" s="1">
        <f>(E623/E612)*SUM(C644:D644)</f>
        <v>22756.384996459317</v>
      </c>
      <c r="F644" s="1">
        <f>(F624/F612)*BX64</f>
        <v>69.843381408153576</v>
      </c>
      <c r="G644" s="1">
        <f>(G625/G612)*BX77</f>
        <v>0</v>
      </c>
      <c r="H644" s="1">
        <f>(H628/H612)*BX60</f>
        <v>8723.8494262289842</v>
      </c>
      <c r="I644" s="1">
        <f>(I629/I612)*BX78</f>
        <v>2135.1809476349081</v>
      </c>
      <c r="J644" s="1">
        <f>(J630/J612)*BX79</f>
        <v>0</v>
      </c>
      <c r="K644" s="1">
        <f>SUM(C631:J644)</f>
        <v>2193733.9241256434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366814</v>
      </c>
      <c r="D645" s="1">
        <f>(D615/D612)*BY76</f>
        <v>5902.0691768826628</v>
      </c>
      <c r="E645" s="1">
        <f>(E623/E612)*SUM(C645:D645)</f>
        <v>37831.666025362319</v>
      </c>
      <c r="F645" s="1">
        <f>(F624/F612)*BY64</f>
        <v>2911.3255511305788</v>
      </c>
      <c r="G645" s="1">
        <f>(G625/G612)*BY77</f>
        <v>0</v>
      </c>
      <c r="H645" s="1">
        <f>(H628/H612)*BY60</f>
        <v>14319.449815779897</v>
      </c>
      <c r="I645" s="1">
        <f>(I629/I612)*BY78</f>
        <v>3393.4125774911931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431171.9231466467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5117611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0">ROUND(SUM(D668:L668),0)</f>
        <v>0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731746</v>
      </c>
      <c r="D670" s="1">
        <f>(D615/D612)*E76</f>
        <v>48688.028196147112</v>
      </c>
      <c r="E670" s="1">
        <f>(E623/E612)*SUM(C670:D670)</f>
        <v>79216.116371770593</v>
      </c>
      <c r="F670" s="1">
        <f>(F624/F612)*E64</f>
        <v>2150.001789630639</v>
      </c>
      <c r="G670" s="1">
        <f>(G625/G612)*E77</f>
        <v>66357.027999189755</v>
      </c>
      <c r="H670" s="1">
        <f>(H628/H612)*E60</f>
        <v>23483.897697879034</v>
      </c>
      <c r="I670" s="1">
        <f>(I629/I612)*E78</f>
        <v>23830.144504853884</v>
      </c>
      <c r="J670" s="1">
        <f>(J630/J612)*E79</f>
        <v>8689.6661582901434</v>
      </c>
      <c r="K670" s="1">
        <f>(K644/K612)*E75</f>
        <v>125310.78304202833</v>
      </c>
      <c r="L670" s="1">
        <f>(L647/L612)*E80</f>
        <v>90926.247494388153</v>
      </c>
      <c r="M670" s="1">
        <f t="shared" si="20"/>
        <v>468652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486</v>
      </c>
      <c r="D675" s="1">
        <f>(D615/D612)*J76</f>
        <v>695.31225919439589</v>
      </c>
      <c r="E675" s="1">
        <f>(E623/E612)*SUM(C675:D675)</f>
        <v>119.90631624819827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991.33401140192154</v>
      </c>
      <c r="J675" s="1">
        <f>(J630/J612)*J79</f>
        <v>231.14982116281263</v>
      </c>
      <c r="K675" s="1">
        <f>(K644/K612)*J75</f>
        <v>1840.7966589366267</v>
      </c>
      <c r="L675" s="1">
        <f>(L647/L612)*J80</f>
        <v>0</v>
      </c>
      <c r="M675" s="1">
        <f t="shared" si="20"/>
        <v>3878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1101920</v>
      </c>
      <c r="D677" s="1">
        <f>(D615/D612)*L76</f>
        <v>73315.018213660253</v>
      </c>
      <c r="E677" s="1">
        <f>(E623/E612)*SUM(C677:D677)</f>
        <v>119289.46022788613</v>
      </c>
      <c r="F677" s="1">
        <f>(F624/F612)*L64</f>
        <v>3237.5188656275081</v>
      </c>
      <c r="G677" s="1">
        <f>(G625/G612)*L77</f>
        <v>99965.572589008691</v>
      </c>
      <c r="H677" s="1">
        <f>(H628/H612)*L60</f>
        <v>35335.996160786082</v>
      </c>
      <c r="I677" s="1">
        <f>(I629/I612)*L78</f>
        <v>35916.793797715771</v>
      </c>
      <c r="J677" s="1">
        <f>(J630/J612)*L79</f>
        <v>13085.430553962613</v>
      </c>
      <c r="K677" s="1">
        <f>(K644/K612)*L75</f>
        <v>89954.164484414898</v>
      </c>
      <c r="L677" s="1">
        <f>(L647/L612)*L80</f>
        <v>136988.69679003867</v>
      </c>
      <c r="M677" s="1">
        <f t="shared" si="20"/>
        <v>607089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74504</v>
      </c>
      <c r="D680" s="1">
        <f>(D615/D612)*O76</f>
        <v>7842.475481611209</v>
      </c>
      <c r="E680" s="1">
        <f>(E623/E612)*SUM(C680:D680)</f>
        <v>8358.3848844133117</v>
      </c>
      <c r="F680" s="1">
        <f>(F624/F612)*O64</f>
        <v>-209.68466497978849</v>
      </c>
      <c r="G680" s="1">
        <f>(G625/G612)*O77</f>
        <v>0</v>
      </c>
      <c r="H680" s="1">
        <f>(H628/H612)*O60</f>
        <v>528.7181470441808</v>
      </c>
      <c r="I680" s="1">
        <f>(I629/I612)*O78</f>
        <v>5909.8758372037628</v>
      </c>
      <c r="J680" s="1">
        <f>(J630/J612)*O79</f>
        <v>470.13522948368671</v>
      </c>
      <c r="K680" s="1">
        <f>(K644/K612)*O75</f>
        <v>3779.1220590400585</v>
      </c>
      <c r="L680" s="1">
        <f>(L647/L612)*O80</f>
        <v>2054.8304518505797</v>
      </c>
      <c r="M680" s="1">
        <f t="shared" si="20"/>
        <v>28734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610584</v>
      </c>
      <c r="D681" s="1">
        <f>(D615/D612)*P76</f>
        <v>41265.974080560423</v>
      </c>
      <c r="E681" s="1">
        <f>(E623/E612)*SUM(C681:D681)</f>
        <v>66164.49506059126</v>
      </c>
      <c r="F681" s="1">
        <f>(F624/F612)*P64</f>
        <v>26330.027666341932</v>
      </c>
      <c r="G681" s="1">
        <f>(G625/G612)*P77</f>
        <v>0</v>
      </c>
      <c r="H681" s="1">
        <f>(H628/H612)*P60</f>
        <v>12997.654448169447</v>
      </c>
      <c r="I681" s="1">
        <f>(I629/I612)*P78</f>
        <v>4766.0289009707767</v>
      </c>
      <c r="J681" s="1">
        <f>(J630/J612)*P79</f>
        <v>5770.909941912254</v>
      </c>
      <c r="K681" s="1">
        <f>(K644/K612)*P75</f>
        <v>104910.94357385579</v>
      </c>
      <c r="L681" s="1">
        <f>(L647/L612)*P80</f>
        <v>50514.58194132676</v>
      </c>
      <c r="M681" s="1">
        <f t="shared" si="20"/>
        <v>312721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130339</v>
      </c>
      <c r="D682" s="1">
        <f>(D615/D612)*Q76</f>
        <v>5174.4168126094573</v>
      </c>
      <c r="E682" s="1">
        <f>(E623/E612)*SUM(C682:D682)</f>
        <v>13754.969937658749</v>
      </c>
      <c r="F682" s="1">
        <f>(F624/F612)*Q64</f>
        <v>154.05719306179009</v>
      </c>
      <c r="G682" s="1">
        <f>(G625/G612)*Q77</f>
        <v>0</v>
      </c>
      <c r="H682" s="1">
        <f>(H628/H612)*Q60</f>
        <v>5199.0617792677776</v>
      </c>
      <c r="I682" s="1">
        <f>(I629/I612)*Q78</f>
        <v>2287.6938724659726</v>
      </c>
      <c r="J682" s="1">
        <f>(J630/J612)*Q79</f>
        <v>0</v>
      </c>
      <c r="K682" s="1">
        <f>(K644/K612)*Q75</f>
        <v>4451.9070474479122</v>
      </c>
      <c r="L682" s="1">
        <f>(L647/L612)*Q80</f>
        <v>20205.832776530704</v>
      </c>
      <c r="M682" s="1">
        <f t="shared" si="20"/>
        <v>51228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563472</v>
      </c>
      <c r="D683" s="1">
        <f>(D615/D612)*R76</f>
        <v>436.59141856392296</v>
      </c>
      <c r="E683" s="1">
        <f>(E623/E612)*SUM(C683:D683)</f>
        <v>57238.212311300056</v>
      </c>
      <c r="F683" s="1">
        <f>(F624/F612)*R64</f>
        <v>671.54720265450317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71435.019796565408</v>
      </c>
      <c r="L683" s="1">
        <f>(L647/L612)*R80</f>
        <v>0</v>
      </c>
      <c r="M683" s="1">
        <f t="shared" si="20"/>
        <v>129781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88717</v>
      </c>
      <c r="D684" s="1">
        <f>(D615/D612)*S76</f>
        <v>32097.554290718042</v>
      </c>
      <c r="E684" s="1">
        <f>(E623/E612)*SUM(C684:D684)</f>
        <v>12262.996545931959</v>
      </c>
      <c r="F684" s="1">
        <f>(F624/F612)*S64</f>
        <v>2330.3275110981508</v>
      </c>
      <c r="G684" s="1">
        <f>(G625/G612)*S77</f>
        <v>0</v>
      </c>
      <c r="H684" s="1">
        <f>(H628/H612)*S60</f>
        <v>4890.6428601586731</v>
      </c>
      <c r="I684" s="1">
        <f>(I629/I612)*S78</f>
        <v>11590.982287160929</v>
      </c>
      <c r="J684" s="1">
        <f>(J630/J612)*S79</f>
        <v>211.56085326765901</v>
      </c>
      <c r="K684" s="1">
        <f>(K644/K612)*S75</f>
        <v>128696.87360706004</v>
      </c>
      <c r="L684" s="1">
        <f>(L647/L612)*S80</f>
        <v>0</v>
      </c>
      <c r="M684" s="1">
        <f t="shared" si="20"/>
        <v>192081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0"/>
        <v>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827962</v>
      </c>
      <c r="D686" s="1">
        <f>(D615/D612)*U76</f>
        <v>18223.649211908934</v>
      </c>
      <c r="E686" s="1">
        <f>(E623/E612)*SUM(C686:D686)</f>
        <v>85890.079671469342</v>
      </c>
      <c r="F686" s="1">
        <f>(F624/F612)*U64</f>
        <v>35879.564866353656</v>
      </c>
      <c r="G686" s="1">
        <f>(G625/G612)*U77</f>
        <v>0</v>
      </c>
      <c r="H686" s="1">
        <f>(H628/H612)*U60</f>
        <v>20179.409278852901</v>
      </c>
      <c r="I686" s="1">
        <f>(I629/I612)*U78</f>
        <v>10980.930587836669</v>
      </c>
      <c r="J686" s="1">
        <f>(J630/J612)*U79</f>
        <v>0</v>
      </c>
      <c r="K686" s="1">
        <f>(K644/K612)*U75</f>
        <v>312535.51751597319</v>
      </c>
      <c r="L686" s="1">
        <f>(L647/L612)*U80</f>
        <v>0</v>
      </c>
      <c r="M686" s="1">
        <f t="shared" si="20"/>
        <v>483689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84383</v>
      </c>
      <c r="D688" s="1">
        <f>(D615/D612)*W76</f>
        <v>1180.4138353765325</v>
      </c>
      <c r="E688" s="1">
        <f>(E623/E612)*SUM(C688:D688)</f>
        <v>8684.9126289578362</v>
      </c>
      <c r="F688" s="1">
        <f>(F624/F612)*W64</f>
        <v>40.020875629893311</v>
      </c>
      <c r="G688" s="1">
        <f>(G625/G612)*W77</f>
        <v>0</v>
      </c>
      <c r="H688" s="1">
        <f>(H628/H612)*W60</f>
        <v>440.5984558701507</v>
      </c>
      <c r="I688" s="1">
        <f>(I629/I612)*W78</f>
        <v>457.53877449319452</v>
      </c>
      <c r="J688" s="1">
        <f>(J630/J612)*W79</f>
        <v>336.93024779664216</v>
      </c>
      <c r="K688" s="1">
        <f>(K644/K612)*W75</f>
        <v>48814.651549243397</v>
      </c>
      <c r="L688" s="1">
        <f>(L647/L612)*W80</f>
        <v>0</v>
      </c>
      <c r="M688" s="1">
        <f t="shared" si="20"/>
        <v>59955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223366</v>
      </c>
      <c r="D689" s="1">
        <f>(D615/D612)*X76</f>
        <v>10914.785464098075</v>
      </c>
      <c r="E689" s="1">
        <f>(E623/E612)*SUM(C689:D689)</f>
        <v>23780.118875505275</v>
      </c>
      <c r="F689" s="1">
        <f>(F624/F612)*X64</f>
        <v>371.15885429731173</v>
      </c>
      <c r="G689" s="1">
        <f>(G625/G612)*X77</f>
        <v>0</v>
      </c>
      <c r="H689" s="1">
        <f>(H628/H612)*X60</f>
        <v>4185.6853307664314</v>
      </c>
      <c r="I689" s="1">
        <f>(I629/I612)*X78</f>
        <v>4384.7465888931147</v>
      </c>
      <c r="J689" s="1">
        <f>(J630/J612)*X79</f>
        <v>3118.5636889084553</v>
      </c>
      <c r="K689" s="1">
        <f>(K644/K612)*X75</f>
        <v>210658.81440743728</v>
      </c>
      <c r="L689" s="1">
        <f>(L647/L612)*X80</f>
        <v>0</v>
      </c>
      <c r="M689" s="1">
        <f t="shared" si="20"/>
        <v>257414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490474</v>
      </c>
      <c r="D690" s="1">
        <f>(D615/D612)*Y76</f>
        <v>30917.140455341509</v>
      </c>
      <c r="E690" s="1">
        <f>(E623/E612)*SUM(C690:D690)</f>
        <v>52922.578674567878</v>
      </c>
      <c r="F690" s="1">
        <f>(F624/F612)*Y64</f>
        <v>1052.1318230268091</v>
      </c>
      <c r="G690" s="1">
        <f>(G625/G612)*Y77</f>
        <v>0</v>
      </c>
      <c r="H690" s="1">
        <f>(H628/H612)*Y60</f>
        <v>11852.098462907054</v>
      </c>
      <c r="I690" s="1">
        <f>(I629/I612)*Y78</f>
        <v>12429.803373731786</v>
      </c>
      <c r="J690" s="1">
        <f>(J630/J612)*Y79</f>
        <v>8838.5423142933105</v>
      </c>
      <c r="K690" s="1">
        <f>(K644/K612)*Y75</f>
        <v>216114.35753174886</v>
      </c>
      <c r="L690" s="1">
        <f>(L647/L612)*Y80</f>
        <v>0</v>
      </c>
      <c r="M690" s="1">
        <f t="shared" si="20"/>
        <v>334127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0"/>
        <v>0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688718</v>
      </c>
      <c r="D693" s="1">
        <f>(D615/D612)*AB76</f>
        <v>16250.902802101578</v>
      </c>
      <c r="E693" s="1">
        <f>(E623/E612)*SUM(C693:D693)</f>
        <v>71556.206707090387</v>
      </c>
      <c r="F693" s="1">
        <f>(F624/F612)*AB64</f>
        <v>44986.245581595984</v>
      </c>
      <c r="G693" s="1">
        <f>(G625/G612)*AB77</f>
        <v>0</v>
      </c>
      <c r="H693" s="1">
        <f>(H628/H612)*AB60</f>
        <v>4890.6428601586731</v>
      </c>
      <c r="I693" s="1">
        <f>(I629/I612)*AB78</f>
        <v>3393.4125774911931</v>
      </c>
      <c r="J693" s="1">
        <f>(J630/J612)*AB79</f>
        <v>0</v>
      </c>
      <c r="K693" s="1">
        <f>(K644/K612)*AB75</f>
        <v>162156.46482004022</v>
      </c>
      <c r="L693" s="1">
        <f>(L647/L612)*AB80</f>
        <v>19007.181679617868</v>
      </c>
      <c r="M693" s="1">
        <f t="shared" si="20"/>
        <v>322241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51132</v>
      </c>
      <c r="D694" s="1">
        <f>(D615/D612)*AC76</f>
        <v>12774.341506129598</v>
      </c>
      <c r="E694" s="1">
        <f>(E623/E612)*SUM(C694:D694)</f>
        <v>6486.6625528164896</v>
      </c>
      <c r="F694" s="1">
        <f>(F624/F612)*AC64</f>
        <v>6135.2465902892427</v>
      </c>
      <c r="G694" s="1">
        <f>(G625/G612)*AC77</f>
        <v>0</v>
      </c>
      <c r="H694" s="1">
        <f>(H628/H612)*AC60</f>
        <v>0</v>
      </c>
      <c r="I694" s="1">
        <f>(I629/I612)*AC78</f>
        <v>3317.1561150756606</v>
      </c>
      <c r="J694" s="1">
        <f>(J630/J612)*AC79</f>
        <v>0</v>
      </c>
      <c r="K694" s="1">
        <f>(K644/K612)*AC75</f>
        <v>17946.454986428609</v>
      </c>
      <c r="L694" s="1">
        <f>(L647/L612)*AC80</f>
        <v>0</v>
      </c>
      <c r="M694" s="1">
        <f t="shared" si="20"/>
        <v>46660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162914</v>
      </c>
      <c r="D696" s="1">
        <f>(D615/D612)*AE76</f>
        <v>22864.45429071804</v>
      </c>
      <c r="E696" s="1">
        <f>(E623/E612)*SUM(C696:D696)</f>
        <v>18857.00408076317</v>
      </c>
      <c r="F696" s="1">
        <f>(F624/F612)*AE64</f>
        <v>237.49840093878771</v>
      </c>
      <c r="G696" s="1">
        <f>(G625/G612)*AE77</f>
        <v>0</v>
      </c>
      <c r="H696" s="1">
        <f>(H628/H612)*AE60</f>
        <v>1718.3339778935879</v>
      </c>
      <c r="I696" s="1">
        <f>(I629/I612)*AE78</f>
        <v>2821.4891093746996</v>
      </c>
      <c r="J696" s="1">
        <f>(J630/J612)*AE79</f>
        <v>0</v>
      </c>
      <c r="K696" s="1">
        <f>(K644/K612)*AE75</f>
        <v>21711.461043457683</v>
      </c>
      <c r="L696" s="1">
        <f>(L647/L612)*AE80</f>
        <v>0</v>
      </c>
      <c r="M696" s="1">
        <f t="shared" si="20"/>
        <v>68210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2138561</v>
      </c>
      <c r="D698" s="1">
        <f>(D615/D612)*AG76</f>
        <v>84035.763047285465</v>
      </c>
      <c r="E698" s="1">
        <f>(E623/E612)*SUM(C698:D698)</f>
        <v>225599.44526768345</v>
      </c>
      <c r="F698" s="1">
        <f>(F624/F612)*AG64</f>
        <v>9566.0709208317949</v>
      </c>
      <c r="G698" s="1">
        <f>(G625/G612)*AG77</f>
        <v>0</v>
      </c>
      <c r="H698" s="1">
        <f>(H628/H612)*AG60</f>
        <v>20884.366808245144</v>
      </c>
      <c r="I698" s="1">
        <f>(I629/I612)*AG78</f>
        <v>43046.773033568054</v>
      </c>
      <c r="J698" s="1">
        <f>(J630/J612)*AG79</f>
        <v>45622.706227812763</v>
      </c>
      <c r="K698" s="1">
        <f>(K644/K612)*AG75</f>
        <v>516702.13761009381</v>
      </c>
      <c r="L698" s="1">
        <f>(L647/L612)*AG80</f>
        <v>80994.566977110371</v>
      </c>
      <c r="M698" s="1">
        <f t="shared" si="20"/>
        <v>1026452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2177432</v>
      </c>
      <c r="D701" s="1">
        <f>(D615/D612)*AJ76</f>
        <v>100319.00595446586</v>
      </c>
      <c r="E701" s="1">
        <f>(E623/E612)*SUM(C701:D701)</f>
        <v>231197.74668289803</v>
      </c>
      <c r="F701" s="1">
        <f>(F624/F612)*AJ64</f>
        <v>8963.1309335428232</v>
      </c>
      <c r="G701" s="1">
        <f>(G625/G612)*AJ77</f>
        <v>0</v>
      </c>
      <c r="H701" s="1">
        <f>(H628/H612)*AJ60</f>
        <v>56881.260652836456</v>
      </c>
      <c r="I701" s="1">
        <f>(I629/I612)*AJ78</f>
        <v>55514.704638507603</v>
      </c>
      <c r="J701" s="1">
        <f>(J630/J612)*AJ79</f>
        <v>0</v>
      </c>
      <c r="K701" s="1">
        <f>(K644/K612)*AJ75</f>
        <v>118659.57954903423</v>
      </c>
      <c r="L701" s="1">
        <f>(L647/L612)*AJ80</f>
        <v>0</v>
      </c>
      <c r="M701" s="1">
        <f t="shared" si="20"/>
        <v>571535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2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2" ht="12.65" customHeight="1" x14ac:dyDescent="0.3">
      <c r="A706" s="147">
        <v>7350</v>
      </c>
      <c r="B706" s="149" t="s">
        <v>727</v>
      </c>
      <c r="C706" s="1">
        <f>AO71</f>
        <v>245342</v>
      </c>
      <c r="D706" s="1">
        <f>(D615/D612)*AO76</f>
        <v>16315.583012259196</v>
      </c>
      <c r="E706" s="1">
        <f>(E623/E612)*SUM(C706:D706)</f>
        <v>26558.936177300933</v>
      </c>
      <c r="F706" s="1">
        <f>(F624/F612)*AO64</f>
        <v>720.83932360406288</v>
      </c>
      <c r="G706" s="1">
        <f>(G625/G612)*AO77</f>
        <v>22229.273586966854</v>
      </c>
      <c r="H706" s="1">
        <f>(H628/H612)*AO60</f>
        <v>7886.7123600756977</v>
      </c>
      <c r="I706" s="1">
        <f>(I629/I612)*AO78</f>
        <v>8006.9285536309044</v>
      </c>
      <c r="J706" s="1">
        <f>(J630/J612)*AO79</f>
        <v>2910.9206292198269</v>
      </c>
      <c r="K706" s="1">
        <f>(K644/K612)*AO75</f>
        <v>38054.874842837162</v>
      </c>
      <c r="L706" s="1">
        <f>(L647/L612)*AO80</f>
        <v>30479.985035783604</v>
      </c>
      <c r="M706" s="1">
        <f t="shared" si="20"/>
        <v>153164</v>
      </c>
      <c r="N706" s="149" t="s">
        <v>728</v>
      </c>
    </row>
    <row r="707" spans="1:82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2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2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2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2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2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2" ht="12.65" customHeight="1" x14ac:dyDescent="0.3">
      <c r="A713" s="147">
        <v>7490</v>
      </c>
      <c r="B713" s="149" t="s">
        <v>740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0</v>
      </c>
      <c r="L713" s="1">
        <f>(L647/L612)*AV80</f>
        <v>0</v>
      </c>
      <c r="M713" s="1">
        <f t="shared" si="20"/>
        <v>0</v>
      </c>
      <c r="N713" s="150" t="s">
        <v>741</v>
      </c>
    </row>
    <row r="715" spans="1:82" ht="12.65" customHeight="1" x14ac:dyDescent="0.3">
      <c r="C715" s="1">
        <f>SUM(C614:C647)+SUM(C668:C713)</f>
        <v>15509663</v>
      </c>
      <c r="D715" s="1">
        <f>SUM(D616:D647)+SUM(D668:D713)</f>
        <v>830979</v>
      </c>
      <c r="E715" s="1">
        <f>SUM(E624:E647)+SUM(E668:E713)</f>
        <v>1429203.8183887918</v>
      </c>
      <c r="F715" s="1">
        <f>SUM(F625:F648)+SUM(F668:F713)</f>
        <v>156547.75859616316</v>
      </c>
      <c r="G715" s="1">
        <f>SUM(G626:G647)+SUM(G668:G713)</f>
        <v>233605.84832017851</v>
      </c>
      <c r="H715" s="1">
        <f>SUM(H629:H647)+SUM(H668:H713)</f>
        <v>321108.15463816584</v>
      </c>
      <c r="I715" s="1">
        <f>SUM(I630:I647)+SUM(I668:I713)</f>
        <v>245545.80897801445</v>
      </c>
      <c r="J715" s="1">
        <f>SUM(J631:J647)+SUM(J668:J713)</f>
        <v>89286.515666110165</v>
      </c>
      <c r="K715" s="1">
        <f>SUM(K668:K713)</f>
        <v>2193733.9241256434</v>
      </c>
      <c r="L715" s="1">
        <f>SUM(L668:L713)</f>
        <v>431171.9231466467</v>
      </c>
      <c r="M715" s="1">
        <f>SUM(M668:M713)</f>
        <v>5117611</v>
      </c>
      <c r="N715" s="149" t="s">
        <v>742</v>
      </c>
    </row>
    <row r="716" spans="1:82" ht="12.65" customHeight="1" x14ac:dyDescent="0.3">
      <c r="C716" s="1">
        <f>CE71</f>
        <v>15509663</v>
      </c>
      <c r="D716" s="1">
        <f>D615</f>
        <v>830979</v>
      </c>
      <c r="E716" s="1">
        <f>E623</f>
        <v>1429203.8183887915</v>
      </c>
      <c r="F716" s="1">
        <f>F624</f>
        <v>156547.75859616313</v>
      </c>
      <c r="G716" s="1">
        <f>G625</f>
        <v>233605.84832017848</v>
      </c>
      <c r="H716" s="1">
        <f>H628</f>
        <v>321108.15463816578</v>
      </c>
      <c r="I716" s="1">
        <f>I629</f>
        <v>245545.80897801442</v>
      </c>
      <c r="J716" s="1">
        <f>J630</f>
        <v>89286.515666110165</v>
      </c>
      <c r="K716" s="1">
        <f>K644</f>
        <v>2193733.9241256434</v>
      </c>
      <c r="L716" s="1">
        <f>L647</f>
        <v>431171.9231466467</v>
      </c>
      <c r="M716" s="1">
        <f>C648</f>
        <v>5117611</v>
      </c>
      <c r="N716" s="149" t="s">
        <v>743</v>
      </c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19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0" t="str">
        <f>RIGHT(C84,3)&amp;"*"&amp;RIGHT(C83,4)&amp;"*"&amp;"A"</f>
        <v>tal*023*A</v>
      </c>
      <c r="B721" s="160">
        <f>ROUND(C166,0)</f>
        <v>20305</v>
      </c>
      <c r="C721" s="160">
        <f>ROUND(C167,0)</f>
        <v>54812</v>
      </c>
      <c r="D721" s="160">
        <f>ROUND(C168,0)</f>
        <v>700643</v>
      </c>
      <c r="E721" s="160">
        <f>ROUND(C169,0)</f>
        <v>9578</v>
      </c>
      <c r="F721" s="160">
        <f>ROUND(C170,0)</f>
        <v>141667</v>
      </c>
      <c r="G721" s="160">
        <f>ROUND(C171,0)</f>
        <v>731</v>
      </c>
      <c r="H721" s="160">
        <f>ROUND(C172+C173,0)</f>
        <v>0</v>
      </c>
      <c r="I721" s="160">
        <f>ROUND(C176,0)</f>
        <v>181489</v>
      </c>
      <c r="J721" s="160">
        <f>ROUND(C177,0)</f>
        <v>0</v>
      </c>
      <c r="K721" s="160">
        <f>ROUND(C180,0)</f>
        <v>69946</v>
      </c>
      <c r="L721" s="160">
        <f>ROUND(C181,0)</f>
        <v>0</v>
      </c>
      <c r="M721" s="160">
        <f>ROUND(C184,0)</f>
        <v>0</v>
      </c>
      <c r="N721" s="160">
        <f>ROUND(C185,0)</f>
        <v>0</v>
      </c>
      <c r="O721" s="160">
        <f>ROUND(C186,0)</f>
        <v>0</v>
      </c>
      <c r="P721" s="160">
        <f>ROUND(C189,0)</f>
        <v>79803</v>
      </c>
      <c r="Q721" s="160">
        <f>ROUND(C190,0)</f>
        <v>0</v>
      </c>
      <c r="R721" s="160">
        <f>ROUND(B196,0)</f>
        <v>272450</v>
      </c>
      <c r="S721" s="160">
        <f>ROUND(C196,0)</f>
        <v>0</v>
      </c>
      <c r="T721" s="160">
        <f>ROUND(D196,0)</f>
        <v>0</v>
      </c>
      <c r="U721" s="160">
        <f>ROUND(B197,0)</f>
        <v>3702772</v>
      </c>
      <c r="V721" s="160">
        <f>ROUND(C197,0)</f>
        <v>87664</v>
      </c>
      <c r="W721" s="160">
        <f>ROUND(D197,0)</f>
        <v>0</v>
      </c>
      <c r="X721" s="160">
        <f>ROUND(B198,0)</f>
        <v>0</v>
      </c>
      <c r="Y721" s="160">
        <f>ROUND(C198,0)</f>
        <v>0</v>
      </c>
      <c r="Z721" s="160">
        <f>ROUND(D198,0)</f>
        <v>0</v>
      </c>
      <c r="AA721" s="160">
        <f>ROUND(B199,0)</f>
        <v>1655646</v>
      </c>
      <c r="AB721" s="160">
        <f>ROUND(C199,0)</f>
        <v>6131</v>
      </c>
      <c r="AC721" s="160">
        <f>ROUND(D199,0)</f>
        <v>791</v>
      </c>
      <c r="AD721" s="160">
        <f>ROUND(B200,0)</f>
        <v>6161216</v>
      </c>
      <c r="AE721" s="160">
        <f>ROUND(C200,0)</f>
        <v>565850</v>
      </c>
      <c r="AF721" s="160">
        <f>ROUND(D200,0)</f>
        <v>868061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0</v>
      </c>
      <c r="AK721" s="160">
        <f>ROUND(C202,0)</f>
        <v>0</v>
      </c>
      <c r="AL721" s="160">
        <f>ROUND(D202,0)</f>
        <v>0</v>
      </c>
      <c r="AM721" s="160">
        <f>ROUND(B203,0)</f>
        <v>271250</v>
      </c>
      <c r="AN721" s="160">
        <f>ROUND(C203,0)</f>
        <v>0</v>
      </c>
      <c r="AO721" s="160">
        <f>ROUND(D203,0)</f>
        <v>271250</v>
      </c>
      <c r="AP721" s="160">
        <f>ROUND(B204,0)</f>
        <v>12074084</v>
      </c>
      <c r="AQ721" s="160">
        <f>ROUND(C204,0)</f>
        <v>659645</v>
      </c>
      <c r="AR721" s="160">
        <f>ROUND(D204,0)</f>
        <v>1140102</v>
      </c>
      <c r="AS721" s="160"/>
      <c r="AT721" s="160"/>
      <c r="AU721" s="160"/>
      <c r="AV721" s="160">
        <f>ROUND(B210,0)</f>
        <v>3359121</v>
      </c>
      <c r="AW721" s="160">
        <f>ROUND(C210,0)</f>
        <v>95282</v>
      </c>
      <c r="AX721" s="160">
        <f>ROUND(D210,0)</f>
        <v>0</v>
      </c>
      <c r="AY721" s="160">
        <f>ROUND(B211,0)</f>
        <v>0</v>
      </c>
      <c r="AZ721" s="160">
        <f>ROUND(C211,0)</f>
        <v>0</v>
      </c>
      <c r="BA721" s="160">
        <f>ROUND(D211,0)</f>
        <v>0</v>
      </c>
      <c r="BB721" s="160">
        <f>ROUND(B212,0)</f>
        <v>1267006</v>
      </c>
      <c r="BC721" s="160">
        <f>ROUND(C212,0)</f>
        <v>28072</v>
      </c>
      <c r="BD721" s="160">
        <f>ROUND(D212,0)</f>
        <v>791</v>
      </c>
      <c r="BE721" s="160">
        <f>ROUND(B213,0)</f>
        <v>4142622</v>
      </c>
      <c r="BF721" s="160">
        <f>ROUND(C213,0)</f>
        <v>526673</v>
      </c>
      <c r="BG721" s="160">
        <f>ROUND(D213,0)</f>
        <v>806229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0</v>
      </c>
      <c r="BL721" s="160">
        <f>ROUND(C215,0)</f>
        <v>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9041199</v>
      </c>
      <c r="BR721" s="160">
        <f>ROUND(C217,0)</f>
        <v>650027</v>
      </c>
      <c r="BS721" s="160">
        <f>ROUND(D217,0)</f>
        <v>807020</v>
      </c>
      <c r="BT721" s="160">
        <f>ROUND(C222,0)</f>
        <v>0</v>
      </c>
      <c r="BU721" s="160">
        <f>ROUND(C223,0)</f>
        <v>1398269</v>
      </c>
      <c r="BV721" s="160">
        <f>ROUND(C224,0)</f>
        <v>2770905</v>
      </c>
      <c r="BW721" s="160">
        <f>ROUND(C225,0)</f>
        <v>575922</v>
      </c>
      <c r="BX721" s="160">
        <f>ROUND(C226,0)</f>
        <v>0</v>
      </c>
      <c r="BY721" s="160">
        <f>ROUND(C227,0)</f>
        <v>0</v>
      </c>
      <c r="BZ721" s="160">
        <f>ROUND(C230,0)</f>
        <v>0</v>
      </c>
      <c r="CA721" s="160">
        <f>ROUND(C232,0)</f>
        <v>0</v>
      </c>
      <c r="CB721" s="160">
        <f>ROUND(C233,0)</f>
        <v>16653</v>
      </c>
      <c r="CC721" s="160">
        <f>ROUND(C237+C238,0)</f>
        <v>22342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0" t="str">
        <f>RIGHT(C84,3)&amp;"*"&amp;RIGHT(C83,4)&amp;"*"&amp;"A"</f>
        <v>tal*023*A</v>
      </c>
      <c r="B725" s="160">
        <f>ROUND(C112,0)</f>
        <v>30</v>
      </c>
      <c r="C725" s="160">
        <f>ROUND(C113,0)</f>
        <v>0</v>
      </c>
      <c r="D725" s="160">
        <f>ROUND(C114,0)</f>
        <v>12</v>
      </c>
      <c r="E725" s="160">
        <f>ROUND(C115,0)</f>
        <v>0</v>
      </c>
      <c r="F725" s="160">
        <f>ROUND(D112,0)</f>
        <v>512</v>
      </c>
      <c r="G725" s="160">
        <f>ROUND(D113,0)</f>
        <v>0</v>
      </c>
      <c r="H725" s="160">
        <f>ROUND(D114,0)</f>
        <v>17</v>
      </c>
      <c r="I725" s="160">
        <f>ROUND(D115,0)</f>
        <v>0</v>
      </c>
      <c r="J725" s="160">
        <f>ROUND(C117,0)</f>
        <v>0</v>
      </c>
      <c r="K725" s="160">
        <f>ROUND(C118,0)</f>
        <v>18</v>
      </c>
      <c r="L725" s="160">
        <f>ROUND(C119,0)</f>
        <v>0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5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6</v>
      </c>
      <c r="W725" s="160">
        <f>ROUND(C130,0)</f>
        <v>0</v>
      </c>
      <c r="X725" s="160">
        <f>ROUND(B139,0)</f>
        <v>239</v>
      </c>
      <c r="Y725" s="160">
        <f>ROUND(B140,0)</f>
        <v>0</v>
      </c>
      <c r="Z725" s="160">
        <f>ROUND(B141,0)</f>
        <v>1775315</v>
      </c>
      <c r="AA725" s="160">
        <f>ROUND(B142,0)</f>
        <v>10900997</v>
      </c>
      <c r="AB725" s="160">
        <f>ROUND(B143,0)</f>
        <v>0</v>
      </c>
      <c r="AC725" s="160">
        <f>ROUND(C139,0)</f>
        <v>97</v>
      </c>
      <c r="AD725" s="160">
        <f>ROUND(C140,0)</f>
        <v>0</v>
      </c>
      <c r="AE725" s="160">
        <f>ROUND(C141,0)</f>
        <v>467970</v>
      </c>
      <c r="AF725" s="160">
        <f>ROUND(C142,0)</f>
        <v>2873484</v>
      </c>
      <c r="AG725" s="160">
        <f>ROUND(C143,0)</f>
        <v>0</v>
      </c>
      <c r="AH725" s="160">
        <f>ROUND(D139,0)</f>
        <v>4</v>
      </c>
      <c r="AI725" s="160">
        <f>ROUND(D140,0)</f>
        <v>0</v>
      </c>
      <c r="AJ725" s="160">
        <f>ROUND(D141,0)</f>
        <v>282268</v>
      </c>
      <c r="AK725" s="160">
        <f>ROUND(D142,0)</f>
        <v>1733213</v>
      </c>
      <c r="AL725" s="160">
        <f>ROUND(D143,0)</f>
        <v>0</v>
      </c>
      <c r="AM725" s="160">
        <f>ROUND(B145,0)</f>
        <v>439</v>
      </c>
      <c r="AN725" s="160">
        <f>ROUND(B146,0)</f>
        <v>0</v>
      </c>
      <c r="AO725" s="160">
        <f>ROUND(B147,0)</f>
        <v>661134</v>
      </c>
      <c r="AP725" s="160">
        <f>ROUND(B148,0)</f>
        <v>0</v>
      </c>
      <c r="AQ725" s="160">
        <f>ROUND(B149,0)</f>
        <v>0</v>
      </c>
      <c r="AR725" s="160">
        <f>ROUND(C145,0)</f>
        <v>26</v>
      </c>
      <c r="AS725" s="160">
        <f>ROUND(C146,0)</f>
        <v>0</v>
      </c>
      <c r="AT725" s="160">
        <f>ROUND(C147,0)</f>
        <v>39156</v>
      </c>
      <c r="AU725" s="160">
        <f>ROUND(C148,0)</f>
        <v>0</v>
      </c>
      <c r="AV725" s="160">
        <f>ROUND(C149,0)</f>
        <v>0</v>
      </c>
      <c r="AW725" s="160">
        <f>ROUND(D145,0)</f>
        <v>47</v>
      </c>
      <c r="AX725" s="160">
        <f>ROUND(D146,0)</f>
        <v>0</v>
      </c>
      <c r="AY725" s="160">
        <f>ROUND(D147,0)</f>
        <v>70782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0" t="str">
        <f>RIGHT(C84,3)&amp;"*"&amp;RIGHT(C83,4)&amp;"*"&amp;"A"</f>
        <v>tal*023*A</v>
      </c>
      <c r="B729" s="160">
        <f>ROUND(C249,0)</f>
        <v>0</v>
      </c>
      <c r="C729" s="160">
        <f>ROUND(C250,0)</f>
        <v>6438681</v>
      </c>
      <c r="D729" s="160">
        <f>ROUND(C251,0)</f>
        <v>0</v>
      </c>
      <c r="E729" s="160">
        <f>ROUND(C252,0)</f>
        <v>2982419</v>
      </c>
      <c r="F729" s="160">
        <f>ROUND(C253,0)</f>
        <v>1241000</v>
      </c>
      <c r="G729" s="160">
        <f>ROUND(C254,0)</f>
        <v>32756</v>
      </c>
      <c r="H729" s="160">
        <f>ROUND(C255,0)</f>
        <v>365884</v>
      </c>
      <c r="I729" s="160">
        <f>ROUND(C256,0)</f>
        <v>0</v>
      </c>
      <c r="J729" s="160">
        <f>ROUND(C257,0)</f>
        <v>214336</v>
      </c>
      <c r="K729" s="160">
        <f>ROUND(C258,0)</f>
        <v>203112</v>
      </c>
      <c r="L729" s="160">
        <f>ROUND(C261,0)</f>
        <v>0</v>
      </c>
      <c r="M729" s="160">
        <f>ROUND(C262,0)</f>
        <v>0</v>
      </c>
      <c r="N729" s="160">
        <f>ROUND(C263,0)</f>
        <v>0</v>
      </c>
      <c r="O729" s="160">
        <f>ROUND(C266,0)</f>
        <v>0</v>
      </c>
      <c r="P729" s="160">
        <f>ROUND(C267,0)</f>
        <v>10750</v>
      </c>
      <c r="Q729" s="160">
        <f>ROUND(C268,0)</f>
        <v>272450</v>
      </c>
      <c r="R729" s="160">
        <f>ROUND(C269,0)</f>
        <v>3790436</v>
      </c>
      <c r="S729" s="160">
        <f>ROUND(C270,0)</f>
        <v>0</v>
      </c>
      <c r="T729" s="160">
        <f>ROUND(C271,0)</f>
        <v>1660986</v>
      </c>
      <c r="U729" s="160">
        <f>ROUND(C272,0)</f>
        <v>5859005</v>
      </c>
      <c r="V729" s="160">
        <f>ROUND(C273,0)</f>
        <v>0</v>
      </c>
      <c r="W729" s="160">
        <f>ROUND(C274,0)</f>
        <v>0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0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862906</v>
      </c>
      <c r="AJ729" s="160">
        <f>ROUND(C306,0)</f>
        <v>504123</v>
      </c>
      <c r="AK729" s="160">
        <f>ROUND(C307,0)</f>
        <v>0</v>
      </c>
      <c r="AL729" s="160">
        <f>ROUND(C308,0)</f>
        <v>0</v>
      </c>
      <c r="AM729" s="160">
        <f>ROUND(C309,0)</f>
        <v>54040</v>
      </c>
      <c r="AN729" s="160">
        <f>ROUND(C310,0)</f>
        <v>0</v>
      </c>
      <c r="AO729" s="160">
        <f>ROUND(C311,0)</f>
        <v>0</v>
      </c>
      <c r="AP729" s="160">
        <f>ROUND(C312,0)</f>
        <v>2483284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317655</v>
      </c>
      <c r="AX729" s="160">
        <f>ROUND(C324,0)</f>
        <v>999663</v>
      </c>
      <c r="AY729" s="160">
        <f>ROUND(C325,0)</f>
        <v>0</v>
      </c>
      <c r="AZ729" s="160">
        <f>ROUND(C326,0)</f>
        <v>0</v>
      </c>
      <c r="BA729" s="160">
        <f>ROUND(C327,0)</f>
        <v>1271500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1">
        <f>ROUND(CE60,2)</f>
        <v>87.95</v>
      </c>
      <c r="BJ729" s="160">
        <f>ROUND(C358,0)</f>
        <v>0</v>
      </c>
      <c r="BK729" s="160">
        <f>ROUND(C359,0)</f>
        <v>3296625</v>
      </c>
      <c r="BL729" s="160">
        <f>ROUND(C362,0)</f>
        <v>0</v>
      </c>
      <c r="BM729" s="160">
        <f>ROUND(C363,0)</f>
        <v>477284</v>
      </c>
      <c r="BN729" s="160">
        <f>ROUND(C364,0)</f>
        <v>6587845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6866714</v>
      </c>
      <c r="BT729" s="160">
        <f>ROUND(C379,0)</f>
        <v>1379732</v>
      </c>
      <c r="BU729" s="160">
        <f>ROUND(C380,0)</f>
        <v>2991799</v>
      </c>
      <c r="BV729" s="160">
        <f>ROUND(C381,0)</f>
        <v>1084306</v>
      </c>
      <c r="BW729" s="160">
        <f>ROUND(C382,0)</f>
        <v>197621</v>
      </c>
      <c r="BX729" s="160">
        <f>ROUND(C383,0)</f>
        <v>1053671</v>
      </c>
      <c r="BY729" s="160">
        <f>ROUND(C384,0)</f>
        <v>650027</v>
      </c>
      <c r="BZ729" s="160">
        <f>ROUND(C385,0)</f>
        <v>181489</v>
      </c>
      <c r="CA729" s="160">
        <f>ROUND(C386,0)</f>
        <v>162458</v>
      </c>
      <c r="CB729" s="160">
        <f>ROUND(C387,0)</f>
        <v>71298</v>
      </c>
      <c r="CC729" s="160">
        <f>ROUND(C388,0)</f>
        <v>79803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1259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tal*023*6010*A</v>
      </c>
      <c r="B733" s="160">
        <f>ROUND(C59,0)</f>
        <v>0</v>
      </c>
      <c r="C733" s="221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1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tal*023*6030*A</v>
      </c>
      <c r="B734" s="160">
        <f>ROUND(D59,0)</f>
        <v>0</v>
      </c>
      <c r="C734" s="221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1">
        <f>IF(D81&gt;0,ROUND(D81,2),0)</f>
        <v>0</v>
      </c>
      <c r="U734" s="160"/>
      <c r="X734" s="160"/>
      <c r="Y734" s="160"/>
      <c r="Z734" s="160">
        <f t="shared" ref="Z734:Z778" si="21">IF(M668&lt;&gt;0,ROUND(M668,0),0)</f>
        <v>0</v>
      </c>
    </row>
    <row r="735" spans="1:84" ht="12.65" customHeight="1" x14ac:dyDescent="0.3">
      <c r="A735" s="160" t="str">
        <f>RIGHT($C$84,3)&amp;"*"&amp;RIGHT($C$83,4)&amp;"*"&amp;E$55&amp;"*"&amp;"A"</f>
        <v>tal*023*6070*A</v>
      </c>
      <c r="B735" s="160">
        <f>ROUND(E59,0)</f>
        <v>340</v>
      </c>
      <c r="C735" s="221">
        <f>ROUND(E60,2)</f>
        <v>5.33</v>
      </c>
      <c r="D735" s="160">
        <f>ROUND(E61,0)</f>
        <v>422099</v>
      </c>
      <c r="E735" s="160">
        <f>ROUND(E62,0)</f>
        <v>84813</v>
      </c>
      <c r="F735" s="160">
        <f>ROUND(E63,0)</f>
        <v>145481</v>
      </c>
      <c r="G735" s="160">
        <f>ROUND(E64,0)</f>
        <v>13914</v>
      </c>
      <c r="H735" s="160">
        <f>ROUND(E65,0)</f>
        <v>1040</v>
      </c>
      <c r="I735" s="160">
        <f>ROUND(E66,0)</f>
        <v>884</v>
      </c>
      <c r="J735" s="160">
        <f>ROUND(E67,0)</f>
        <v>34044</v>
      </c>
      <c r="K735" s="160">
        <f>ROUND(E68,0)</f>
        <v>15554</v>
      </c>
      <c r="L735" s="160">
        <f>ROUND(E70,0)</f>
        <v>0</v>
      </c>
      <c r="M735" s="160">
        <f>ROUND(E71,0)</f>
        <v>731746</v>
      </c>
      <c r="N735" s="160">
        <f>ROUND(E76,0)</f>
        <v>3011</v>
      </c>
      <c r="O735" s="160">
        <f>ROUND(E74,0)</f>
        <v>40461</v>
      </c>
      <c r="P735" s="160">
        <f>IF(E77&gt;0,ROUND(E77,0),0)</f>
        <v>1003</v>
      </c>
      <c r="Q735" s="160">
        <f>IF(E78&gt;0,ROUND(E78,0),0)</f>
        <v>625</v>
      </c>
      <c r="R735" s="160">
        <f>IF(E79&gt;0,ROUND(E79,0),0)</f>
        <v>2218</v>
      </c>
      <c r="S735" s="160">
        <f>IF(E80&gt;0,ROUND(E80,0),0)</f>
        <v>5</v>
      </c>
      <c r="T735" s="221">
        <f>IF(E81&gt;0,ROUND(E81,2),0)</f>
        <v>0</v>
      </c>
      <c r="U735" s="160"/>
      <c r="X735" s="160"/>
      <c r="Y735" s="160"/>
      <c r="Z735" s="160">
        <f t="shared" si="21"/>
        <v>0</v>
      </c>
    </row>
    <row r="736" spans="1:84" ht="12.65" customHeight="1" x14ac:dyDescent="0.3">
      <c r="A736" s="160" t="str">
        <f>RIGHT($C$84,3)&amp;"*"&amp;RIGHT($C$83,4)&amp;"*"&amp;F$55&amp;"*"&amp;"A"</f>
        <v>tal*023*6100*A</v>
      </c>
      <c r="B736" s="160">
        <f>ROUND(F59,0)</f>
        <v>0</v>
      </c>
      <c r="C736" s="221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1">
        <f>IF(F81&gt;0,ROUND(F81,2),0)</f>
        <v>0</v>
      </c>
      <c r="U736" s="160"/>
      <c r="X736" s="160"/>
      <c r="Y736" s="160"/>
      <c r="Z736" s="160">
        <f t="shared" si="21"/>
        <v>468652</v>
      </c>
    </row>
    <row r="737" spans="1:26" ht="12.65" customHeight="1" x14ac:dyDescent="0.3">
      <c r="A737" s="160" t="str">
        <f>RIGHT($C$84,3)&amp;"*"&amp;RIGHT($C$83,4)&amp;"*"&amp;G$55&amp;"*"&amp;"A"</f>
        <v>tal*023*6120*A</v>
      </c>
      <c r="B737" s="160">
        <f>ROUND(G59,0)</f>
        <v>0</v>
      </c>
      <c r="C737" s="221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1">
        <f>IF(G81&gt;0,ROUND(G81,2),0)</f>
        <v>0</v>
      </c>
      <c r="U737" s="160"/>
      <c r="X737" s="160"/>
      <c r="Y737" s="160"/>
      <c r="Z737" s="160">
        <f t="shared" si="21"/>
        <v>0</v>
      </c>
    </row>
    <row r="738" spans="1:26" ht="12.65" customHeight="1" x14ac:dyDescent="0.3">
      <c r="A738" s="160" t="str">
        <f>RIGHT($C$84,3)&amp;"*"&amp;RIGHT($C$83,4)&amp;"*"&amp;H$55&amp;"*"&amp;"A"</f>
        <v>tal*023*6140*A</v>
      </c>
      <c r="B738" s="160">
        <f>ROUND(H59,0)</f>
        <v>0</v>
      </c>
      <c r="C738" s="221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1">
        <f>IF(H81&gt;0,ROUND(H81,2),0)</f>
        <v>0</v>
      </c>
      <c r="U738" s="160"/>
      <c r="X738" s="160"/>
      <c r="Y738" s="160"/>
      <c r="Z738" s="160">
        <f t="shared" si="21"/>
        <v>0</v>
      </c>
    </row>
    <row r="739" spans="1:26" ht="12.65" customHeight="1" x14ac:dyDescent="0.3">
      <c r="A739" s="160" t="str">
        <f>RIGHT($C$84,3)&amp;"*"&amp;RIGHT($C$83,4)&amp;"*"&amp;I$55&amp;"*"&amp;"A"</f>
        <v>tal*023*6150*A</v>
      </c>
      <c r="B739" s="160">
        <f>ROUND(I59,0)</f>
        <v>0</v>
      </c>
      <c r="C739" s="221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1">
        <f>IF(I81&gt;0,ROUND(I81,2),0)</f>
        <v>0</v>
      </c>
      <c r="U739" s="160"/>
      <c r="X739" s="160"/>
      <c r="Y739" s="160"/>
      <c r="Z739" s="160">
        <f t="shared" si="21"/>
        <v>0</v>
      </c>
    </row>
    <row r="740" spans="1:26" ht="12.65" customHeight="1" x14ac:dyDescent="0.3">
      <c r="A740" s="160" t="str">
        <f>RIGHT($C$84,3)&amp;"*"&amp;RIGHT($C$83,4)&amp;"*"&amp;J$55&amp;"*"&amp;"A"</f>
        <v>tal*023*6170*A</v>
      </c>
      <c r="B740" s="160">
        <f>ROUND(J59,0)</f>
        <v>17</v>
      </c>
      <c r="C740" s="221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486</v>
      </c>
      <c r="K740" s="160">
        <f>ROUND(J68,0)</f>
        <v>0</v>
      </c>
      <c r="L740" s="160">
        <f>ROUND(J70,0)</f>
        <v>0</v>
      </c>
      <c r="M740" s="160">
        <f>ROUND(J71,0)</f>
        <v>486</v>
      </c>
      <c r="N740" s="160">
        <f>ROUND(J76,0)</f>
        <v>43</v>
      </c>
      <c r="O740" s="160">
        <f>ROUND(J74,0)</f>
        <v>0</v>
      </c>
      <c r="P740" s="160">
        <f>IF(J77&gt;0,ROUND(J77,0),0)</f>
        <v>0</v>
      </c>
      <c r="Q740" s="160">
        <f>IF(J78&gt;0,ROUND(J78,0),0)</f>
        <v>26</v>
      </c>
      <c r="R740" s="160">
        <f>IF(J79&gt;0,ROUND(J79,0),0)</f>
        <v>59</v>
      </c>
      <c r="S740" s="160">
        <f>IF(J80&gt;0,ROUND(J80,0),0)</f>
        <v>0</v>
      </c>
      <c r="T740" s="221">
        <f>IF(J81&gt;0,ROUND(J81,2),0)</f>
        <v>0</v>
      </c>
      <c r="U740" s="160"/>
      <c r="X740" s="160"/>
      <c r="Y740" s="160"/>
      <c r="Z740" s="160">
        <f t="shared" si="21"/>
        <v>0</v>
      </c>
    </row>
    <row r="741" spans="1:26" ht="12.65" customHeight="1" x14ac:dyDescent="0.3">
      <c r="A741" s="160" t="str">
        <f>RIGHT($C$84,3)&amp;"*"&amp;RIGHT($C$83,4)&amp;"*"&amp;K$55&amp;"*"&amp;"A"</f>
        <v>tal*023*6200*A</v>
      </c>
      <c r="B741" s="160">
        <f>ROUND(K59,0)</f>
        <v>0</v>
      </c>
      <c r="C741" s="221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1">
        <f>IF(K81&gt;0,ROUND(K81,2),0)</f>
        <v>0</v>
      </c>
      <c r="U741" s="160"/>
      <c r="X741" s="160"/>
      <c r="Y741" s="160"/>
      <c r="Z741" s="160">
        <f t="shared" si="21"/>
        <v>3878</v>
      </c>
    </row>
    <row r="742" spans="1:26" ht="12.65" customHeight="1" x14ac:dyDescent="0.3">
      <c r="A742" s="160" t="str">
        <f>RIGHT($C$84,3)&amp;"*"&amp;RIGHT($C$83,4)&amp;"*"&amp;L$55&amp;"*"&amp;"A"</f>
        <v>tal*023*6210*A</v>
      </c>
      <c r="B742" s="160">
        <f>ROUND(L59,0)</f>
        <v>512</v>
      </c>
      <c r="C742" s="221">
        <f>ROUND(L60,2)</f>
        <v>8.02</v>
      </c>
      <c r="D742" s="160">
        <f>ROUND(L61,0)</f>
        <v>635632</v>
      </c>
      <c r="E742" s="160">
        <f>ROUND(L62,0)</f>
        <v>127718</v>
      </c>
      <c r="F742" s="160">
        <f>ROUND(L63,0)</f>
        <v>219077</v>
      </c>
      <c r="G742" s="160">
        <f>ROUND(L64,0)</f>
        <v>20952</v>
      </c>
      <c r="H742" s="160">
        <f>ROUND(L65,0)</f>
        <v>1566</v>
      </c>
      <c r="I742" s="160">
        <f>ROUND(L66,0)</f>
        <v>1332</v>
      </c>
      <c r="J742" s="160">
        <f>ROUND(L67,0)</f>
        <v>51264</v>
      </c>
      <c r="K742" s="160">
        <f>ROUND(L68,0)</f>
        <v>23422</v>
      </c>
      <c r="L742" s="160">
        <f>ROUND(L70,0)</f>
        <v>0</v>
      </c>
      <c r="M742" s="160">
        <f>ROUND(L71,0)</f>
        <v>1101920</v>
      </c>
      <c r="N742" s="160">
        <f>ROUND(L76,0)</f>
        <v>4534</v>
      </c>
      <c r="O742" s="160">
        <f>ROUND(L74,0)</f>
        <v>0</v>
      </c>
      <c r="P742" s="160">
        <f>IF(L77&gt;0,ROUND(L77,0),0)</f>
        <v>1511</v>
      </c>
      <c r="Q742" s="160">
        <f>IF(L78&gt;0,ROUND(L78,0),0)</f>
        <v>942</v>
      </c>
      <c r="R742" s="160">
        <f>IF(L79&gt;0,ROUND(L79,0),0)</f>
        <v>3340</v>
      </c>
      <c r="S742" s="160">
        <f>IF(L80&gt;0,ROUND(L80,0),0)</f>
        <v>8</v>
      </c>
      <c r="T742" s="221">
        <f>IF(L81&gt;0,ROUND(L81,2),0)</f>
        <v>0</v>
      </c>
      <c r="U742" s="160"/>
      <c r="X742" s="160"/>
      <c r="Y742" s="160"/>
      <c r="Z742" s="160">
        <f t="shared" si="21"/>
        <v>0</v>
      </c>
    </row>
    <row r="743" spans="1:26" ht="12.65" customHeight="1" x14ac:dyDescent="0.3">
      <c r="A743" s="160" t="str">
        <f>RIGHT($C$84,3)&amp;"*"&amp;RIGHT($C$83,4)&amp;"*"&amp;M$55&amp;"*"&amp;"A"</f>
        <v>tal*023*6330*A</v>
      </c>
      <c r="B743" s="160">
        <f>ROUND(M59,0)</f>
        <v>0</v>
      </c>
      <c r="C743" s="221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1">
        <f>IF(M81&gt;0,ROUND(M81,2),0)</f>
        <v>0</v>
      </c>
      <c r="U743" s="160"/>
      <c r="X743" s="160"/>
      <c r="Y743" s="160"/>
      <c r="Z743" s="160">
        <f t="shared" si="21"/>
        <v>607089</v>
      </c>
    </row>
    <row r="744" spans="1:26" ht="12.65" customHeight="1" x14ac:dyDescent="0.3">
      <c r="A744" s="160" t="str">
        <f>RIGHT($C$84,3)&amp;"*"&amp;RIGHT($C$83,4)&amp;"*"&amp;N$55&amp;"*"&amp;"A"</f>
        <v>tal*023*6400*A</v>
      </c>
      <c r="B744" s="160">
        <f>ROUND(N59,0)</f>
        <v>0</v>
      </c>
      <c r="C744" s="221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1">
        <f>IF(N81&gt;0,ROUND(N81,2),0)</f>
        <v>0</v>
      </c>
      <c r="U744" s="160"/>
      <c r="X744" s="160"/>
      <c r="Y744" s="160"/>
      <c r="Z744" s="160">
        <f t="shared" si="21"/>
        <v>0</v>
      </c>
    </row>
    <row r="745" spans="1:26" ht="12.65" customHeight="1" x14ac:dyDescent="0.3">
      <c r="A745" s="160" t="str">
        <f>RIGHT($C$84,3)&amp;"*"&amp;RIGHT($C$83,4)&amp;"*"&amp;O$55&amp;"*"&amp;"A"</f>
        <v>tal*023*7010*A</v>
      </c>
      <c r="B745" s="160">
        <f>ROUND(O59,0)</f>
        <v>12</v>
      </c>
      <c r="C745" s="221">
        <f>ROUND(O60,2)</f>
        <v>0.12</v>
      </c>
      <c r="D745" s="160">
        <f>ROUND(O61,0)</f>
        <v>11180</v>
      </c>
      <c r="E745" s="160">
        <f>ROUND(O62,0)</f>
        <v>2246</v>
      </c>
      <c r="F745" s="160">
        <f>ROUND(O63,0)</f>
        <v>56951</v>
      </c>
      <c r="G745" s="160">
        <f>ROUND(O64,0)</f>
        <v>-1357</v>
      </c>
      <c r="H745" s="160">
        <f>ROUND(O65,0)</f>
        <v>0</v>
      </c>
      <c r="I745" s="160">
        <f>ROUND(O66,0)</f>
        <v>0</v>
      </c>
      <c r="J745" s="160">
        <f>ROUND(O67,0)</f>
        <v>5484</v>
      </c>
      <c r="K745" s="160">
        <f>ROUND(O68,0)</f>
        <v>0</v>
      </c>
      <c r="L745" s="160">
        <f>ROUND(O70,0)</f>
        <v>0</v>
      </c>
      <c r="M745" s="160">
        <f>ROUND(O71,0)</f>
        <v>74504</v>
      </c>
      <c r="N745" s="160">
        <f>ROUND(O76,0)</f>
        <v>485</v>
      </c>
      <c r="O745" s="160">
        <f>ROUND(O74,0)</f>
        <v>0</v>
      </c>
      <c r="P745" s="160">
        <f>IF(O77&gt;0,ROUND(O77,0),0)</f>
        <v>0</v>
      </c>
      <c r="Q745" s="160">
        <f>IF(O78&gt;0,ROUND(O78,0),0)</f>
        <v>155</v>
      </c>
      <c r="R745" s="160">
        <f>IF(O79&gt;0,ROUND(O79,0),0)</f>
        <v>120</v>
      </c>
      <c r="S745" s="160">
        <f>IF(O80&gt;0,ROUND(O80,0),0)</f>
        <v>0</v>
      </c>
      <c r="T745" s="221">
        <f>IF(O81&gt;0,ROUND(O81,2),0)</f>
        <v>0</v>
      </c>
      <c r="U745" s="160"/>
      <c r="X745" s="160"/>
      <c r="Y745" s="160"/>
      <c r="Z745" s="160">
        <f t="shared" si="21"/>
        <v>0</v>
      </c>
    </row>
    <row r="746" spans="1:26" ht="12.65" customHeight="1" x14ac:dyDescent="0.3">
      <c r="A746" s="160" t="str">
        <f>RIGHT($C$84,3)&amp;"*"&amp;RIGHT($C$83,4)&amp;"*"&amp;P$55&amp;"*"&amp;"A"</f>
        <v>tal*023*7020*A</v>
      </c>
      <c r="B746" s="160">
        <f>ROUND(P59,0)</f>
        <v>10723</v>
      </c>
      <c r="C746" s="221">
        <f>ROUND(P60,2)</f>
        <v>2.95</v>
      </c>
      <c r="D746" s="160">
        <f>ROUND(P61,0)</f>
        <v>262519</v>
      </c>
      <c r="E746" s="160">
        <f>ROUND(P62,0)</f>
        <v>52748</v>
      </c>
      <c r="F746" s="160">
        <f>ROUND(P63,0)</f>
        <v>37580</v>
      </c>
      <c r="G746" s="160">
        <f>ROUND(P64,0)</f>
        <v>170398</v>
      </c>
      <c r="H746" s="160">
        <f>ROUND(P65,0)</f>
        <v>0</v>
      </c>
      <c r="I746" s="160">
        <f>ROUND(P66,0)</f>
        <v>0</v>
      </c>
      <c r="J746" s="160">
        <f>ROUND(P67,0)</f>
        <v>28854</v>
      </c>
      <c r="K746" s="160">
        <f>ROUND(P68,0)</f>
        <v>45505</v>
      </c>
      <c r="L746" s="160">
        <f>ROUND(P70,0)</f>
        <v>0</v>
      </c>
      <c r="M746" s="160">
        <f>ROUND(P71,0)</f>
        <v>610584</v>
      </c>
      <c r="N746" s="160">
        <f>ROUND(P76,0)</f>
        <v>2552</v>
      </c>
      <c r="O746" s="160">
        <f>ROUND(P74,0)</f>
        <v>768504</v>
      </c>
      <c r="P746" s="160">
        <f>IF(P77&gt;0,ROUND(P77,0),0)</f>
        <v>0</v>
      </c>
      <c r="Q746" s="160">
        <f>IF(P78&gt;0,ROUND(P78,0),0)</f>
        <v>125</v>
      </c>
      <c r="R746" s="160">
        <f>IF(P79&gt;0,ROUND(P79,0),0)</f>
        <v>1473</v>
      </c>
      <c r="S746" s="160">
        <f>IF(P80&gt;0,ROUND(P80,0),0)</f>
        <v>3</v>
      </c>
      <c r="T746" s="221">
        <f>IF(P81&gt;0,ROUND(P81,2),0)</f>
        <v>0</v>
      </c>
      <c r="U746" s="160"/>
      <c r="X746" s="160"/>
      <c r="Y746" s="160"/>
      <c r="Z746" s="160">
        <f t="shared" si="21"/>
        <v>28734</v>
      </c>
    </row>
    <row r="747" spans="1:26" ht="12.65" customHeight="1" x14ac:dyDescent="0.3">
      <c r="A747" s="160" t="str">
        <f>RIGHT($C$84,3)&amp;"*"&amp;RIGHT($C$83,4)&amp;"*"&amp;Q$55&amp;"*"&amp;"A"</f>
        <v>tal*023*7030*A</v>
      </c>
      <c r="B747" s="160">
        <f>ROUND(Q59,0)</f>
        <v>7272</v>
      </c>
      <c r="C747" s="221">
        <f>ROUND(Q60,2)</f>
        <v>1.18</v>
      </c>
      <c r="D747" s="160">
        <f>ROUND(Q61,0)</f>
        <v>104689</v>
      </c>
      <c r="E747" s="160">
        <f>ROUND(Q62,0)</f>
        <v>21035</v>
      </c>
      <c r="F747" s="160">
        <f>ROUND(Q63,0)</f>
        <v>0</v>
      </c>
      <c r="G747" s="160">
        <f>ROUND(Q64,0)</f>
        <v>997</v>
      </c>
      <c r="H747" s="160">
        <f>ROUND(Q65,0)</f>
        <v>0</v>
      </c>
      <c r="I747" s="160">
        <f>ROUND(Q66,0)</f>
        <v>0</v>
      </c>
      <c r="J747" s="160">
        <f>ROUND(Q67,0)</f>
        <v>3618</v>
      </c>
      <c r="K747" s="160">
        <f>ROUND(Q68,0)</f>
        <v>0</v>
      </c>
      <c r="L747" s="160">
        <f>ROUND(Q70,0)</f>
        <v>0</v>
      </c>
      <c r="M747" s="160">
        <f>ROUND(Q71,0)</f>
        <v>130339</v>
      </c>
      <c r="N747" s="160">
        <f>ROUND(Q76,0)</f>
        <v>320</v>
      </c>
      <c r="O747" s="160">
        <f>ROUND(Q74,0)</f>
        <v>38161</v>
      </c>
      <c r="P747" s="160">
        <f>IF(Q77&gt;0,ROUND(Q77,0),0)</f>
        <v>0</v>
      </c>
      <c r="Q747" s="160">
        <f>IF(Q78&gt;0,ROUND(Q78,0),0)</f>
        <v>60</v>
      </c>
      <c r="R747" s="160">
        <f>IF(Q79&gt;0,ROUND(Q79,0),0)</f>
        <v>0</v>
      </c>
      <c r="S747" s="160">
        <f>IF(Q80&gt;0,ROUND(Q80,0),0)</f>
        <v>1</v>
      </c>
      <c r="T747" s="221">
        <f>IF(Q81&gt;0,ROUND(Q81,2),0)</f>
        <v>0</v>
      </c>
      <c r="U747" s="160"/>
      <c r="X747" s="160"/>
      <c r="Y747" s="160"/>
      <c r="Z747" s="160">
        <f t="shared" si="21"/>
        <v>312721</v>
      </c>
    </row>
    <row r="748" spans="1:26" ht="12.65" customHeight="1" x14ac:dyDescent="0.3">
      <c r="A748" s="160" t="str">
        <f>RIGHT($C$84,3)&amp;"*"&amp;RIGHT($C$83,4)&amp;"*"&amp;R$55&amp;"*"&amp;"A"</f>
        <v>tal*023*7040*A</v>
      </c>
      <c r="B748" s="160">
        <f>ROUND(R59,0)</f>
        <v>10477</v>
      </c>
      <c r="C748" s="221">
        <f>ROUND(R60,2)</f>
        <v>0</v>
      </c>
      <c r="D748" s="160">
        <f>ROUND(R61,0)</f>
        <v>0</v>
      </c>
      <c r="E748" s="160">
        <f>ROUND(R62,0)</f>
        <v>0</v>
      </c>
      <c r="F748" s="160">
        <f>ROUND(R63,0)</f>
        <v>558821</v>
      </c>
      <c r="G748" s="160">
        <f>ROUND(R64,0)</f>
        <v>4346</v>
      </c>
      <c r="H748" s="160">
        <f>ROUND(R65,0)</f>
        <v>0</v>
      </c>
      <c r="I748" s="160">
        <f>ROUND(R66,0)</f>
        <v>0</v>
      </c>
      <c r="J748" s="160">
        <f>ROUND(R67,0)</f>
        <v>305</v>
      </c>
      <c r="K748" s="160">
        <f>ROUND(R68,0)</f>
        <v>0</v>
      </c>
      <c r="L748" s="160">
        <f>ROUND(R70,0)</f>
        <v>0</v>
      </c>
      <c r="M748" s="160">
        <f>ROUND(R71,0)</f>
        <v>563472</v>
      </c>
      <c r="N748" s="160">
        <f>ROUND(R76,0)</f>
        <v>27</v>
      </c>
      <c r="O748" s="160">
        <f>ROUND(R74,0)</f>
        <v>503808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1">
        <f>IF(R81&gt;0,ROUND(R81,2),0)</f>
        <v>0</v>
      </c>
      <c r="U748" s="160"/>
      <c r="X748" s="160"/>
      <c r="Y748" s="160"/>
      <c r="Z748" s="160">
        <f t="shared" si="21"/>
        <v>51228</v>
      </c>
    </row>
    <row r="749" spans="1:26" ht="12.65" customHeight="1" x14ac:dyDescent="0.3">
      <c r="A749" s="160" t="str">
        <f>RIGHT($C$84,3)&amp;"*"&amp;RIGHT($C$83,4)&amp;"*"&amp;S$55&amp;"*"&amp;"A"</f>
        <v>tal*023*7050*A</v>
      </c>
      <c r="B749" s="160"/>
      <c r="C749" s="221">
        <f>ROUND(S60,2)</f>
        <v>1.1100000000000001</v>
      </c>
      <c r="D749" s="160">
        <f>ROUND(S61,0)</f>
        <v>42339</v>
      </c>
      <c r="E749" s="160">
        <f>ROUND(S62,0)</f>
        <v>8507</v>
      </c>
      <c r="F749" s="160">
        <f>ROUND(S63,0)</f>
        <v>0</v>
      </c>
      <c r="G749" s="160">
        <f>ROUND(S64,0)</f>
        <v>15081</v>
      </c>
      <c r="H749" s="160">
        <f>ROUND(S65,0)</f>
        <v>0</v>
      </c>
      <c r="I749" s="160">
        <f>ROUND(S66,0)</f>
        <v>0</v>
      </c>
      <c r="J749" s="160">
        <f>ROUND(S67,0)</f>
        <v>22444</v>
      </c>
      <c r="K749" s="160">
        <f>ROUND(S68,0)</f>
        <v>346</v>
      </c>
      <c r="L749" s="160">
        <f>ROUND(S70,0)</f>
        <v>0</v>
      </c>
      <c r="M749" s="160">
        <f>ROUND(S71,0)</f>
        <v>88717</v>
      </c>
      <c r="N749" s="160">
        <f>ROUND(S76,0)</f>
        <v>1985</v>
      </c>
      <c r="O749" s="160">
        <f>ROUND(S74,0)</f>
        <v>866344</v>
      </c>
      <c r="P749" s="160">
        <f>IF(S77&gt;0,ROUND(S77,0),0)</f>
        <v>0</v>
      </c>
      <c r="Q749" s="160">
        <f>IF(S78&gt;0,ROUND(S78,0),0)</f>
        <v>304</v>
      </c>
      <c r="R749" s="160">
        <f>IF(S79&gt;0,ROUND(S79,0),0)</f>
        <v>54</v>
      </c>
      <c r="S749" s="160">
        <f>IF(S80&gt;0,ROUND(S80,0),0)</f>
        <v>0</v>
      </c>
      <c r="T749" s="221">
        <f>IF(S81&gt;0,ROUND(S81,2),0)</f>
        <v>0</v>
      </c>
      <c r="U749" s="160"/>
      <c r="X749" s="160"/>
      <c r="Y749" s="160"/>
      <c r="Z749" s="160">
        <f t="shared" si="21"/>
        <v>129781</v>
      </c>
    </row>
    <row r="750" spans="1:26" ht="12.65" customHeight="1" x14ac:dyDescent="0.3">
      <c r="A750" s="160" t="str">
        <f>RIGHT($C$84,3)&amp;"*"&amp;RIGHT($C$83,4)&amp;"*"&amp;T$55&amp;"*"&amp;"A"</f>
        <v>tal*023*7060*A</v>
      </c>
      <c r="B750" s="160"/>
      <c r="C750" s="221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1">
        <f>IF(T81&gt;0,ROUND(T81,2),0)</f>
        <v>0</v>
      </c>
      <c r="U750" s="160"/>
      <c r="X750" s="160"/>
      <c r="Y750" s="160"/>
      <c r="Z750" s="160">
        <f t="shared" si="21"/>
        <v>192081</v>
      </c>
    </row>
    <row r="751" spans="1:26" ht="12.65" customHeight="1" x14ac:dyDescent="0.3">
      <c r="A751" s="160" t="str">
        <f>RIGHT($C$84,3)&amp;"*"&amp;RIGHT($C$83,4)&amp;"*"&amp;U$55&amp;"*"&amp;"A"</f>
        <v>tal*023*7070*A</v>
      </c>
      <c r="B751" s="160">
        <f>ROUND(U59,0)</f>
        <v>21596</v>
      </c>
      <c r="C751" s="221">
        <f>ROUND(U60,2)</f>
        <v>4.58</v>
      </c>
      <c r="D751" s="160">
        <f>ROUND(U61,0)</f>
        <v>334438</v>
      </c>
      <c r="E751" s="160">
        <f>ROUND(U62,0)</f>
        <v>67199</v>
      </c>
      <c r="F751" s="160">
        <f>ROUND(U63,0)</f>
        <v>0</v>
      </c>
      <c r="G751" s="160">
        <f>ROUND(U64,0)</f>
        <v>232199</v>
      </c>
      <c r="H751" s="160">
        <f>ROUND(U65,0)</f>
        <v>0</v>
      </c>
      <c r="I751" s="160">
        <f>ROUND(U66,0)</f>
        <v>136539</v>
      </c>
      <c r="J751" s="160">
        <f>ROUND(U67,0)</f>
        <v>12743</v>
      </c>
      <c r="K751" s="160">
        <f>ROUND(U68,0)</f>
        <v>9982</v>
      </c>
      <c r="L751" s="160">
        <f>ROUND(U70,0)</f>
        <v>0</v>
      </c>
      <c r="M751" s="160">
        <f>ROUND(U71,0)</f>
        <v>827962</v>
      </c>
      <c r="N751" s="160">
        <f>ROUND(U76,0)</f>
        <v>1127</v>
      </c>
      <c r="O751" s="160">
        <f>ROUND(U74,0)</f>
        <v>2477232</v>
      </c>
      <c r="P751" s="160">
        <f>IF(U77&gt;0,ROUND(U77,0),0)</f>
        <v>0</v>
      </c>
      <c r="Q751" s="160">
        <f>IF(U78&gt;0,ROUND(U78,0),0)</f>
        <v>288</v>
      </c>
      <c r="R751" s="160">
        <f>IF(U79&gt;0,ROUND(U79,0),0)</f>
        <v>0</v>
      </c>
      <c r="S751" s="160">
        <f>IF(U80&gt;0,ROUND(U80,0),0)</f>
        <v>0</v>
      </c>
      <c r="T751" s="221">
        <f>IF(U81&gt;0,ROUND(U81,2),0)</f>
        <v>0</v>
      </c>
      <c r="U751" s="160"/>
      <c r="X751" s="160"/>
      <c r="Y751" s="160"/>
      <c r="Z751" s="160">
        <f t="shared" si="21"/>
        <v>0</v>
      </c>
    </row>
    <row r="752" spans="1:26" ht="12.65" customHeight="1" x14ac:dyDescent="0.3">
      <c r="A752" s="160" t="str">
        <f>RIGHT($C$84,3)&amp;"*"&amp;RIGHT($C$83,4)&amp;"*"&amp;V$55&amp;"*"&amp;"A"</f>
        <v>tal*023*7110*A</v>
      </c>
      <c r="B752" s="160">
        <f>ROUND(V59,0)</f>
        <v>0</v>
      </c>
      <c r="C752" s="221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1">
        <f>IF(V81&gt;0,ROUND(V81,2),0)</f>
        <v>0</v>
      </c>
      <c r="U752" s="160"/>
      <c r="X752" s="160"/>
      <c r="Y752" s="160"/>
      <c r="Z752" s="160">
        <f t="shared" si="21"/>
        <v>483689</v>
      </c>
    </row>
    <row r="753" spans="1:26" ht="12.65" customHeight="1" x14ac:dyDescent="0.3">
      <c r="A753" s="160" t="str">
        <f>RIGHT($C$84,3)&amp;"*"&amp;RIGHT($C$83,4)&amp;"*"&amp;W$55&amp;"*"&amp;"A"</f>
        <v>tal*023*7120*A</v>
      </c>
      <c r="B753" s="160">
        <f>ROUND(W59,0)</f>
        <v>121</v>
      </c>
      <c r="C753" s="221">
        <f>ROUND(W60,2)</f>
        <v>0.1</v>
      </c>
      <c r="D753" s="160">
        <f>ROUND(W61,0)</f>
        <v>8383</v>
      </c>
      <c r="E753" s="160">
        <f>ROUND(W62,0)</f>
        <v>1684</v>
      </c>
      <c r="F753" s="160">
        <f>ROUND(W63,0)</f>
        <v>4329</v>
      </c>
      <c r="G753" s="160">
        <f>ROUND(W64,0)</f>
        <v>259</v>
      </c>
      <c r="H753" s="160">
        <f>ROUND(W65,0)</f>
        <v>45</v>
      </c>
      <c r="I753" s="160">
        <f>ROUND(W66,0)</f>
        <v>68858</v>
      </c>
      <c r="J753" s="160">
        <f>ROUND(W67,0)</f>
        <v>825</v>
      </c>
      <c r="K753" s="160">
        <f>ROUND(W68,0)</f>
        <v>0</v>
      </c>
      <c r="L753" s="160">
        <f>ROUND(W70,0)</f>
        <v>0</v>
      </c>
      <c r="M753" s="160">
        <f>ROUND(W71,0)</f>
        <v>84383</v>
      </c>
      <c r="N753" s="160">
        <f>ROUND(W76,0)</f>
        <v>73</v>
      </c>
      <c r="O753" s="160">
        <f>ROUND(W74,0)</f>
        <v>415308</v>
      </c>
      <c r="P753" s="160">
        <f>IF(W77&gt;0,ROUND(W77,0),0)</f>
        <v>0</v>
      </c>
      <c r="Q753" s="160">
        <f>IF(W78&gt;0,ROUND(W78,0),0)</f>
        <v>12</v>
      </c>
      <c r="R753" s="160">
        <f>IF(W79&gt;0,ROUND(W79,0),0)</f>
        <v>86</v>
      </c>
      <c r="S753" s="160">
        <f>IF(W80&gt;0,ROUND(W80,0),0)</f>
        <v>0</v>
      </c>
      <c r="T753" s="221">
        <f>IF(W81&gt;0,ROUND(W81,2),0)</f>
        <v>0</v>
      </c>
      <c r="U753" s="160"/>
      <c r="X753" s="160"/>
      <c r="Y753" s="160"/>
      <c r="Z753" s="160">
        <f t="shared" si="21"/>
        <v>0</v>
      </c>
    </row>
    <row r="754" spans="1:26" ht="12.65" customHeight="1" x14ac:dyDescent="0.3">
      <c r="A754" s="160" t="str">
        <f>RIGHT($C$84,3)&amp;"*"&amp;RIGHT($C$83,4)&amp;"*"&amp;X$55&amp;"*"&amp;"A"</f>
        <v>tal*023*7130*A</v>
      </c>
      <c r="B754" s="160">
        <f>ROUND(X59,0)</f>
        <v>1177</v>
      </c>
      <c r="C754" s="221">
        <f>ROUND(X60,2)</f>
        <v>0.95</v>
      </c>
      <c r="D754" s="160">
        <f>ROUND(X61,0)</f>
        <v>77387</v>
      </c>
      <c r="E754" s="160">
        <f>ROUND(X62,0)</f>
        <v>15549</v>
      </c>
      <c r="F754" s="160">
        <f>ROUND(X63,0)</f>
        <v>39966</v>
      </c>
      <c r="G754" s="160">
        <f>ROUND(X64,0)</f>
        <v>2402</v>
      </c>
      <c r="H754" s="160">
        <f>ROUND(X65,0)</f>
        <v>404</v>
      </c>
      <c r="I754" s="160">
        <f>ROUND(X66,0)</f>
        <v>0</v>
      </c>
      <c r="J754" s="160">
        <f>ROUND(X67,0)</f>
        <v>7632</v>
      </c>
      <c r="K754" s="160">
        <f>ROUND(X68,0)</f>
        <v>0</v>
      </c>
      <c r="L754" s="160">
        <f>ROUND(X70,0)</f>
        <v>0</v>
      </c>
      <c r="M754" s="160">
        <f>ROUND(X71,0)</f>
        <v>223366</v>
      </c>
      <c r="N754" s="160">
        <f>ROUND(X76,0)</f>
        <v>675</v>
      </c>
      <c r="O754" s="160">
        <f>ROUND(X74,0)</f>
        <v>1734197</v>
      </c>
      <c r="P754" s="160">
        <f>IF(X77&gt;0,ROUND(X77,0),0)</f>
        <v>0</v>
      </c>
      <c r="Q754" s="160">
        <f>IF(X78&gt;0,ROUND(X78,0),0)</f>
        <v>115</v>
      </c>
      <c r="R754" s="160">
        <f>IF(X79&gt;0,ROUND(X79,0),0)</f>
        <v>796</v>
      </c>
      <c r="S754" s="160">
        <f>IF(X80&gt;0,ROUND(X80,0),0)</f>
        <v>0</v>
      </c>
      <c r="T754" s="221">
        <f>IF(X81&gt;0,ROUND(X81,2),0)</f>
        <v>0</v>
      </c>
      <c r="U754" s="160"/>
      <c r="X754" s="160"/>
      <c r="Y754" s="160"/>
      <c r="Z754" s="160">
        <f t="shared" si="21"/>
        <v>59955</v>
      </c>
    </row>
    <row r="755" spans="1:26" ht="12.65" customHeight="1" x14ac:dyDescent="0.3">
      <c r="A755" s="160" t="str">
        <f>RIGHT($C$84,3)&amp;"*"&amp;RIGHT($C$83,4)&amp;"*"&amp;Y$55&amp;"*"&amp;"A"</f>
        <v>tal*023*7140*A</v>
      </c>
      <c r="B755" s="160">
        <f>ROUND(Y59,0)</f>
        <v>3167</v>
      </c>
      <c r="C755" s="221">
        <f>ROUND(Y60,2)</f>
        <v>2.69</v>
      </c>
      <c r="D755" s="160">
        <f>ROUND(Y61,0)</f>
        <v>219412</v>
      </c>
      <c r="E755" s="160">
        <f>ROUND(Y62,0)</f>
        <v>44087</v>
      </c>
      <c r="F755" s="160">
        <f>ROUND(Y63,0)</f>
        <v>113313</v>
      </c>
      <c r="G755" s="160">
        <f>ROUND(Y64,0)</f>
        <v>6809</v>
      </c>
      <c r="H755" s="160">
        <f>ROUND(Y65,0)</f>
        <v>1149</v>
      </c>
      <c r="I755" s="160">
        <f>ROUND(Y66,0)</f>
        <v>900</v>
      </c>
      <c r="J755" s="160">
        <f>ROUND(Y67,0)</f>
        <v>21618</v>
      </c>
      <c r="K755" s="160">
        <f>ROUND(Y68,0)</f>
        <v>0</v>
      </c>
      <c r="L755" s="160">
        <f>ROUND(Y70,0)</f>
        <v>0</v>
      </c>
      <c r="M755" s="160">
        <f>ROUND(Y71,0)</f>
        <v>490474</v>
      </c>
      <c r="N755" s="160">
        <f>ROUND(Y76,0)</f>
        <v>1912</v>
      </c>
      <c r="O755" s="160">
        <f>ROUND(Y74,0)</f>
        <v>1824771</v>
      </c>
      <c r="P755" s="160">
        <f>IF(Y77&gt;0,ROUND(Y77,0),0)</f>
        <v>0</v>
      </c>
      <c r="Q755" s="160">
        <f>IF(Y78&gt;0,ROUND(Y78,0),0)</f>
        <v>326</v>
      </c>
      <c r="R755" s="160">
        <f>IF(Y79&gt;0,ROUND(Y79,0),0)</f>
        <v>2256</v>
      </c>
      <c r="S755" s="160">
        <f>IF(Y80&gt;0,ROUND(Y80,0),0)</f>
        <v>0</v>
      </c>
      <c r="T755" s="221">
        <f>IF(Y81&gt;0,ROUND(Y81,2),0)</f>
        <v>0</v>
      </c>
      <c r="U755" s="160"/>
      <c r="X755" s="160"/>
      <c r="Y755" s="160"/>
      <c r="Z755" s="160">
        <f t="shared" si="21"/>
        <v>257414</v>
      </c>
    </row>
    <row r="756" spans="1:26" ht="12.65" customHeight="1" x14ac:dyDescent="0.3">
      <c r="A756" s="160" t="str">
        <f>RIGHT($C$84,3)&amp;"*"&amp;RIGHT($C$83,4)&amp;"*"&amp;Z$55&amp;"*"&amp;"A"</f>
        <v>tal*023*7150*A</v>
      </c>
      <c r="B756" s="160">
        <f>ROUND(Z59,0)</f>
        <v>0</v>
      </c>
      <c r="C756" s="221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>
        <f>ROUND(Z67,0)</f>
        <v>0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1">
        <f>IF(Z81&gt;0,ROUND(Z81,2),0)</f>
        <v>0</v>
      </c>
      <c r="U756" s="160"/>
      <c r="X756" s="160"/>
      <c r="Y756" s="160"/>
      <c r="Z756" s="160">
        <f t="shared" si="21"/>
        <v>334127</v>
      </c>
    </row>
    <row r="757" spans="1:26" ht="12.65" customHeight="1" x14ac:dyDescent="0.3">
      <c r="A757" s="160" t="str">
        <f>RIGHT($C$84,3)&amp;"*"&amp;RIGHT($C$83,4)&amp;"*"&amp;AA$55&amp;"*"&amp;"A"</f>
        <v>tal*023*7160*A</v>
      </c>
      <c r="B757" s="160">
        <f>ROUND(AA59,0)</f>
        <v>0</v>
      </c>
      <c r="C757" s="221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1">
        <f>IF(AA81&gt;0,ROUND(AA81,2),0)</f>
        <v>0</v>
      </c>
      <c r="U757" s="160"/>
      <c r="X757" s="160"/>
      <c r="Y757" s="160"/>
      <c r="Z757" s="160">
        <f t="shared" si="21"/>
        <v>0</v>
      </c>
    </row>
    <row r="758" spans="1:26" ht="12.65" customHeight="1" x14ac:dyDescent="0.3">
      <c r="A758" s="160" t="str">
        <f>RIGHT($C$84,3)&amp;"*"&amp;RIGHT($C$83,4)&amp;"*"&amp;AB$55&amp;"*"&amp;"A"</f>
        <v>tal*023*7170*A</v>
      </c>
      <c r="B758" s="160"/>
      <c r="C758" s="221">
        <f>ROUND(AB60,2)</f>
        <v>1.1100000000000001</v>
      </c>
      <c r="D758" s="160">
        <f>ROUND(AB61,0)</f>
        <v>54669</v>
      </c>
      <c r="E758" s="160">
        <f>ROUND(AB62,0)</f>
        <v>10985</v>
      </c>
      <c r="F758" s="160">
        <f>ROUND(AB63,0)</f>
        <v>0</v>
      </c>
      <c r="G758" s="160">
        <f>ROUND(AB64,0)</f>
        <v>291134</v>
      </c>
      <c r="H758" s="160">
        <f>ROUND(AB65,0)</f>
        <v>0</v>
      </c>
      <c r="I758" s="160">
        <f>ROUND(AB66,0)</f>
        <v>231281</v>
      </c>
      <c r="J758" s="160">
        <f>ROUND(AB67,0)</f>
        <v>11363</v>
      </c>
      <c r="K758" s="160">
        <f>ROUND(AB68,0)</f>
        <v>52290</v>
      </c>
      <c r="L758" s="160">
        <f>ROUND(AB70,0)</f>
        <v>0</v>
      </c>
      <c r="M758" s="160">
        <f>ROUND(AB71,0)</f>
        <v>688718</v>
      </c>
      <c r="N758" s="160">
        <f>ROUND(AB76,0)</f>
        <v>1005</v>
      </c>
      <c r="O758" s="160">
        <f>ROUND(AB74,0)</f>
        <v>997084</v>
      </c>
      <c r="P758" s="160">
        <f>IF(AB77&gt;0,ROUND(AB77,0),0)</f>
        <v>0</v>
      </c>
      <c r="Q758" s="160">
        <f>IF(AB78&gt;0,ROUND(AB78,0),0)</f>
        <v>89</v>
      </c>
      <c r="R758" s="160">
        <f>IF(AB79&gt;0,ROUND(AB79,0),0)</f>
        <v>0</v>
      </c>
      <c r="S758" s="160">
        <f>IF(AB80&gt;0,ROUND(AB80,0),0)</f>
        <v>1</v>
      </c>
      <c r="T758" s="221">
        <f>IF(AB81&gt;0,ROUND(AB81,2),0)</f>
        <v>0</v>
      </c>
      <c r="U758" s="160"/>
      <c r="X758" s="160"/>
      <c r="Y758" s="160"/>
      <c r="Z758" s="160">
        <f t="shared" si="21"/>
        <v>0</v>
      </c>
    </row>
    <row r="759" spans="1:26" ht="12.65" customHeight="1" x14ac:dyDescent="0.3">
      <c r="A759" s="160" t="str">
        <f>RIGHT($C$84,3)&amp;"*"&amp;RIGHT($C$83,4)&amp;"*"&amp;AC$55&amp;"*"&amp;"A"</f>
        <v>tal*023*7180*A</v>
      </c>
      <c r="B759" s="160">
        <f>ROUND(AC59,0)</f>
        <v>437</v>
      </c>
      <c r="C759" s="221">
        <f>ROUND(AC60,2)</f>
        <v>0</v>
      </c>
      <c r="D759" s="160">
        <f>ROUND(AC61,0)</f>
        <v>0</v>
      </c>
      <c r="E759" s="160">
        <f>ROUND(AC62,0)</f>
        <v>0</v>
      </c>
      <c r="F759" s="160">
        <f>ROUND(AC63,0)</f>
        <v>0</v>
      </c>
      <c r="G759" s="160">
        <f>ROUND(AC64,0)</f>
        <v>39705</v>
      </c>
      <c r="H759" s="160">
        <f>ROUND(AC65,0)</f>
        <v>0</v>
      </c>
      <c r="I759" s="160">
        <f>ROUND(AC66,0)</f>
        <v>0</v>
      </c>
      <c r="J759" s="160">
        <f>ROUND(AC67,0)</f>
        <v>8932</v>
      </c>
      <c r="K759" s="160">
        <f>ROUND(AC68,0)</f>
        <v>2495</v>
      </c>
      <c r="L759" s="160">
        <f>ROUND(AC70,0)</f>
        <v>0</v>
      </c>
      <c r="M759" s="160">
        <f>ROUND(AC71,0)</f>
        <v>51132</v>
      </c>
      <c r="N759" s="160">
        <f>ROUND(AC76,0)</f>
        <v>790</v>
      </c>
      <c r="O759" s="160">
        <f>ROUND(AC74,0)</f>
        <v>150280</v>
      </c>
      <c r="P759" s="160">
        <f>IF(AC77&gt;0,ROUND(AC77,0),0)</f>
        <v>0</v>
      </c>
      <c r="Q759" s="160">
        <f>IF(AC78&gt;0,ROUND(AC78,0),0)</f>
        <v>87</v>
      </c>
      <c r="R759" s="160">
        <f>IF(AC79&gt;0,ROUND(AC79,0),0)</f>
        <v>0</v>
      </c>
      <c r="S759" s="160">
        <f>IF(AC80&gt;0,ROUND(AC80,0),0)</f>
        <v>0</v>
      </c>
      <c r="T759" s="221">
        <f>IF(AC81&gt;0,ROUND(AC81,2),0)</f>
        <v>0</v>
      </c>
      <c r="U759" s="160"/>
      <c r="X759" s="160"/>
      <c r="Y759" s="160"/>
      <c r="Z759" s="160">
        <f t="shared" si="21"/>
        <v>322241</v>
      </c>
    </row>
    <row r="760" spans="1:26" ht="12.65" customHeight="1" x14ac:dyDescent="0.3">
      <c r="A760" s="160" t="str">
        <f>RIGHT($C$84,3)&amp;"*"&amp;RIGHT($C$83,4)&amp;"*"&amp;AD$55&amp;"*"&amp;"A"</f>
        <v>tal*023*7190*A</v>
      </c>
      <c r="B760" s="160">
        <f>ROUND(AD59,0)</f>
        <v>0</v>
      </c>
      <c r="C760" s="221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1">
        <f>IF(AD81&gt;0,ROUND(AD81,2),0)</f>
        <v>0</v>
      </c>
      <c r="U760" s="160"/>
      <c r="X760" s="160"/>
      <c r="Y760" s="160"/>
      <c r="Z760" s="160">
        <f t="shared" si="21"/>
        <v>46660</v>
      </c>
    </row>
    <row r="761" spans="1:26" ht="12.65" customHeight="1" x14ac:dyDescent="0.3">
      <c r="A761" s="160" t="str">
        <f>RIGHT($C$84,3)&amp;"*"&amp;RIGHT($C$83,4)&amp;"*"&amp;AE$55&amp;"*"&amp;"A"</f>
        <v>tal*023*7200*A</v>
      </c>
      <c r="B761" s="160">
        <f>ROUND(AE59,0)</f>
        <v>1508</v>
      </c>
      <c r="C761" s="221">
        <f>ROUND(AE60,2)</f>
        <v>0.39</v>
      </c>
      <c r="D761" s="160">
        <f>ROUND(AE61,0)</f>
        <v>42296</v>
      </c>
      <c r="E761" s="160">
        <f>ROUND(AE62,0)</f>
        <v>8499</v>
      </c>
      <c r="F761" s="160">
        <f>ROUND(AE63,0)</f>
        <v>91650</v>
      </c>
      <c r="G761" s="160">
        <f>ROUND(AE64,0)</f>
        <v>1537</v>
      </c>
      <c r="H761" s="160">
        <f>ROUND(AE65,0)</f>
        <v>0</v>
      </c>
      <c r="I761" s="160">
        <f>ROUND(AE66,0)</f>
        <v>2944</v>
      </c>
      <c r="J761" s="160">
        <f>ROUND(AE67,0)</f>
        <v>15988</v>
      </c>
      <c r="K761" s="160">
        <f>ROUND(AE68,0)</f>
        <v>0</v>
      </c>
      <c r="L761" s="160">
        <f>ROUND(AE70,0)</f>
        <v>0</v>
      </c>
      <c r="M761" s="160">
        <f>ROUND(AE71,0)</f>
        <v>162914</v>
      </c>
      <c r="N761" s="160">
        <f>ROUND(AE76,0)</f>
        <v>1414</v>
      </c>
      <c r="O761" s="160">
        <f>ROUND(AE74,0)</f>
        <v>12843</v>
      </c>
      <c r="P761" s="160">
        <f>IF(AE77&gt;0,ROUND(AE77,0),0)</f>
        <v>0</v>
      </c>
      <c r="Q761" s="160">
        <f>IF(AE78&gt;0,ROUND(AE78,0),0)</f>
        <v>74</v>
      </c>
      <c r="R761" s="160">
        <f>IF(AE79&gt;0,ROUND(AE79,0),0)</f>
        <v>0</v>
      </c>
      <c r="S761" s="160">
        <f>IF(AE80&gt;0,ROUND(AE80,0),0)</f>
        <v>0</v>
      </c>
      <c r="T761" s="221">
        <f>IF(AE81&gt;0,ROUND(AE81,2),0)</f>
        <v>0</v>
      </c>
      <c r="U761" s="160"/>
      <c r="X761" s="160"/>
      <c r="Y761" s="160"/>
      <c r="Z761" s="160">
        <f t="shared" si="21"/>
        <v>0</v>
      </c>
    </row>
    <row r="762" spans="1:26" ht="12.65" customHeight="1" x14ac:dyDescent="0.3">
      <c r="A762" s="160" t="str">
        <f>RIGHT($C$84,3)&amp;"*"&amp;RIGHT($C$83,4)&amp;"*"&amp;AF$55&amp;"*"&amp;"A"</f>
        <v>tal*023*7220*A</v>
      </c>
      <c r="B762" s="160">
        <f>ROUND(AF59,0)</f>
        <v>0</v>
      </c>
      <c r="C762" s="221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1">
        <f>IF(AF81&gt;0,ROUND(AF81,2),0)</f>
        <v>0</v>
      </c>
      <c r="U762" s="160"/>
      <c r="X762" s="160"/>
      <c r="Y762" s="160"/>
      <c r="Z762" s="160">
        <f t="shared" si="21"/>
        <v>68210</v>
      </c>
    </row>
    <row r="763" spans="1:26" ht="12.65" customHeight="1" x14ac:dyDescent="0.3">
      <c r="A763" s="160" t="str">
        <f>RIGHT($C$84,3)&amp;"*"&amp;RIGHT($C$83,4)&amp;"*"&amp;AG$55&amp;"*"&amp;"A"</f>
        <v>tal*023*7230*A</v>
      </c>
      <c r="B763" s="160">
        <f>ROUND(AG59,0)</f>
        <v>7115</v>
      </c>
      <c r="C763" s="221">
        <f>ROUND(AG60,2)</f>
        <v>4.74</v>
      </c>
      <c r="D763" s="160">
        <f>ROUND(AG61,0)</f>
        <v>294511</v>
      </c>
      <c r="E763" s="160">
        <f>ROUND(AG62,0)</f>
        <v>59176</v>
      </c>
      <c r="F763" s="160">
        <f>ROUND(AG63,0)</f>
        <v>1636627</v>
      </c>
      <c r="G763" s="160">
        <f>ROUND(AG64,0)</f>
        <v>61908</v>
      </c>
      <c r="H763" s="160">
        <f>ROUND(AG65,0)</f>
        <v>0</v>
      </c>
      <c r="I763" s="160">
        <f>ROUND(AG66,0)</f>
        <v>0</v>
      </c>
      <c r="J763" s="160">
        <f>ROUND(AG67,0)</f>
        <v>58760</v>
      </c>
      <c r="K763" s="160">
        <f>ROUND(AG68,0)</f>
        <v>0</v>
      </c>
      <c r="L763" s="160">
        <f>ROUND(AG70,0)</f>
        <v>0</v>
      </c>
      <c r="M763" s="160">
        <f>ROUND(AG71,0)</f>
        <v>2138561</v>
      </c>
      <c r="N763" s="160">
        <f>ROUND(AG76,0)</f>
        <v>5197</v>
      </c>
      <c r="O763" s="160">
        <f>ROUND(AG74,0)</f>
        <v>4369848</v>
      </c>
      <c r="P763" s="160">
        <f>IF(AG77&gt;0,ROUND(AG77,0),0)</f>
        <v>0</v>
      </c>
      <c r="Q763" s="160">
        <f>IF(AG78&gt;0,ROUND(AG78,0),0)</f>
        <v>1129</v>
      </c>
      <c r="R763" s="160">
        <f>IF(AG79&gt;0,ROUND(AG79,0),0)</f>
        <v>11645</v>
      </c>
      <c r="S763" s="160">
        <f>IF(AG80&gt;0,ROUND(AG80,0),0)</f>
        <v>5</v>
      </c>
      <c r="T763" s="221">
        <f>IF(AG81&gt;0,ROUND(AG81,2),0)</f>
        <v>0</v>
      </c>
      <c r="U763" s="160"/>
      <c r="X763" s="160"/>
      <c r="Y763" s="160"/>
      <c r="Z763" s="160">
        <f t="shared" si="21"/>
        <v>0</v>
      </c>
    </row>
    <row r="764" spans="1:26" ht="12.65" customHeight="1" x14ac:dyDescent="0.3">
      <c r="A764" s="160" t="str">
        <f>RIGHT($C$84,3)&amp;"*"&amp;RIGHT($C$83,4)&amp;"*"&amp;AH$55&amp;"*"&amp;"A"</f>
        <v>tal*023*7240*A</v>
      </c>
      <c r="B764" s="160">
        <f>ROUND(AH59,0)</f>
        <v>0</v>
      </c>
      <c r="C764" s="221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1">
        <f>IF(AH81&gt;0,ROUND(AH81,2),0)</f>
        <v>0</v>
      </c>
      <c r="U764" s="160"/>
      <c r="X764" s="160"/>
      <c r="Y764" s="160"/>
      <c r="Z764" s="160">
        <f t="shared" si="21"/>
        <v>1026452</v>
      </c>
    </row>
    <row r="765" spans="1:26" ht="12.65" customHeight="1" x14ac:dyDescent="0.3">
      <c r="A765" s="160" t="str">
        <f>RIGHT($C$84,3)&amp;"*"&amp;RIGHT($C$83,4)&amp;"*"&amp;AI$55&amp;"*"&amp;"A"</f>
        <v>tal*023*7250*A</v>
      </c>
      <c r="B765" s="160">
        <f>ROUND(AI59,0)</f>
        <v>0</v>
      </c>
      <c r="C765" s="221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1">
        <f>IF(AI81&gt;0,ROUND(AI81,2),0)</f>
        <v>0</v>
      </c>
      <c r="U765" s="160"/>
      <c r="X765" s="160"/>
      <c r="Y765" s="160"/>
      <c r="Z765" s="160">
        <f t="shared" si="21"/>
        <v>0</v>
      </c>
    </row>
    <row r="766" spans="1:26" ht="12.65" customHeight="1" x14ac:dyDescent="0.3">
      <c r="A766" s="160" t="str">
        <f>RIGHT($C$84,3)&amp;"*"&amp;RIGHT($C$83,4)&amp;"*"&amp;AJ$55&amp;"*"&amp;"A"</f>
        <v>tal*023*7260*A</v>
      </c>
      <c r="B766" s="160">
        <f>ROUND(AJ59,0)</f>
        <v>4623</v>
      </c>
      <c r="C766" s="221">
        <f>ROUND(AJ60,2)</f>
        <v>12.91</v>
      </c>
      <c r="D766" s="160">
        <f>ROUND(AJ61,0)</f>
        <v>1648555</v>
      </c>
      <c r="E766" s="160">
        <f>ROUND(AJ62,0)</f>
        <v>331245</v>
      </c>
      <c r="F766" s="160">
        <f>ROUND(AJ63,0)</f>
        <v>39226</v>
      </c>
      <c r="G766" s="160">
        <f>ROUND(AJ64,0)</f>
        <v>58006</v>
      </c>
      <c r="H766" s="160">
        <f>ROUND(AJ65,0)</f>
        <v>0</v>
      </c>
      <c r="I766" s="160">
        <f>ROUND(AJ66,0)</f>
        <v>19933</v>
      </c>
      <c r="J766" s="160">
        <f>ROUND(AJ67,0)</f>
        <v>70146</v>
      </c>
      <c r="K766" s="160">
        <f>ROUND(AJ68,0)</f>
        <v>1734</v>
      </c>
      <c r="L766" s="160">
        <f>ROUND(AJ70,0)</f>
        <v>0</v>
      </c>
      <c r="M766" s="160">
        <f>ROUND(AJ71,0)</f>
        <v>2177432</v>
      </c>
      <c r="N766" s="160">
        <f>ROUND(AJ76,0)</f>
        <v>6204</v>
      </c>
      <c r="O766" s="160">
        <f>ROUND(AJ74,0)</f>
        <v>984612</v>
      </c>
      <c r="P766" s="160">
        <f>IF(AJ77&gt;0,ROUND(AJ77,0),0)</f>
        <v>0</v>
      </c>
      <c r="Q766" s="160">
        <f>IF(AJ78&gt;0,ROUND(AJ78,0),0)</f>
        <v>1456</v>
      </c>
      <c r="R766" s="160">
        <f>IF(AJ79&gt;0,ROUND(AJ79,0),0)</f>
        <v>0</v>
      </c>
      <c r="S766" s="160">
        <f>IF(AJ80&gt;0,ROUND(AJ80,0),0)</f>
        <v>0</v>
      </c>
      <c r="T766" s="221">
        <f>IF(AJ81&gt;0,ROUND(AJ81,2),0)</f>
        <v>0</v>
      </c>
      <c r="U766" s="160"/>
      <c r="X766" s="160"/>
      <c r="Y766" s="160"/>
      <c r="Z766" s="160">
        <f t="shared" si="21"/>
        <v>0</v>
      </c>
    </row>
    <row r="767" spans="1:26" ht="12.65" customHeight="1" x14ac:dyDescent="0.3">
      <c r="A767" s="160" t="str">
        <f>RIGHT($C$84,3)&amp;"*"&amp;RIGHT($C$83,4)&amp;"*"&amp;AK$55&amp;"*"&amp;"A"</f>
        <v>tal*023*7310*A</v>
      </c>
      <c r="B767" s="160">
        <f>ROUND(AK59,0)</f>
        <v>0</v>
      </c>
      <c r="C767" s="221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1">
        <f>IF(AK81&gt;0,ROUND(AK81,2),0)</f>
        <v>0</v>
      </c>
      <c r="U767" s="160"/>
      <c r="X767" s="160"/>
      <c r="Y767" s="160"/>
      <c r="Z767" s="160">
        <f t="shared" si="21"/>
        <v>571535</v>
      </c>
    </row>
    <row r="768" spans="1:26" ht="12.65" customHeight="1" x14ac:dyDescent="0.3">
      <c r="A768" s="160" t="str">
        <f>RIGHT($C$84,3)&amp;"*"&amp;RIGHT($C$83,4)&amp;"*"&amp;AL$55&amp;"*"&amp;"A"</f>
        <v>tal*023*7320*A</v>
      </c>
      <c r="B768" s="160">
        <f>ROUND(AL59,0)</f>
        <v>0</v>
      </c>
      <c r="C768" s="221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0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1">
        <f>IF(AL81&gt;0,ROUND(AL81,2),0)</f>
        <v>0</v>
      </c>
      <c r="U768" s="160"/>
      <c r="X768" s="160"/>
      <c r="Y768" s="160"/>
      <c r="Z768" s="160">
        <f t="shared" si="21"/>
        <v>0</v>
      </c>
    </row>
    <row r="769" spans="1:26" ht="12.65" customHeight="1" x14ac:dyDescent="0.3">
      <c r="A769" s="160" t="str">
        <f>RIGHT($C$84,3)&amp;"*"&amp;RIGHT($C$83,4)&amp;"*"&amp;AM$55&amp;"*"&amp;"A"</f>
        <v>tal*023*7330*A</v>
      </c>
      <c r="B769" s="160">
        <f>ROUND(AM59,0)</f>
        <v>0</v>
      </c>
      <c r="C769" s="221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1">
        <f>IF(AM81&gt;0,ROUND(AM81,2),0)</f>
        <v>0</v>
      </c>
      <c r="U769" s="160"/>
      <c r="X769" s="160"/>
      <c r="Y769" s="160"/>
      <c r="Z769" s="160">
        <f t="shared" si="21"/>
        <v>0</v>
      </c>
    </row>
    <row r="770" spans="1:26" ht="12.65" customHeight="1" x14ac:dyDescent="0.3">
      <c r="A770" s="160" t="str">
        <f>RIGHT($C$84,3)&amp;"*"&amp;RIGHT($C$83,4)&amp;"*"&amp;AN$55&amp;"*"&amp;"A"</f>
        <v>tal*023*7340*A</v>
      </c>
      <c r="B770" s="160">
        <f>ROUND(AN59,0)</f>
        <v>0</v>
      </c>
      <c r="C770" s="221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1">
        <f>IF(AN81&gt;0,ROUND(AN81,2),0)</f>
        <v>0</v>
      </c>
      <c r="U770" s="160"/>
      <c r="X770" s="160"/>
      <c r="Y770" s="160"/>
      <c r="Z770" s="160">
        <f t="shared" si="21"/>
        <v>0</v>
      </c>
    </row>
    <row r="771" spans="1:26" ht="12.65" customHeight="1" x14ac:dyDescent="0.3">
      <c r="A771" s="160" t="str">
        <f>RIGHT($C$84,3)&amp;"*"&amp;RIGHT($C$83,4)&amp;"*"&amp;AO$55&amp;"*"&amp;"A"</f>
        <v>tal*023*7350*A</v>
      </c>
      <c r="B771" s="160">
        <f>ROUND(AO59,0)</f>
        <v>2736</v>
      </c>
      <c r="C771" s="221">
        <f>ROUND(AO60,2)</f>
        <v>1.79</v>
      </c>
      <c r="D771" s="160">
        <f>ROUND(AO61,0)</f>
        <v>141527</v>
      </c>
      <c r="E771" s="160">
        <f>ROUND(AO62,0)</f>
        <v>28437</v>
      </c>
      <c r="F771" s="160">
        <f>ROUND(AO63,0)</f>
        <v>48778</v>
      </c>
      <c r="G771" s="160">
        <f>ROUND(AO64,0)</f>
        <v>4665</v>
      </c>
      <c r="H771" s="160">
        <f>ROUND(AO65,0)</f>
        <v>349</v>
      </c>
      <c r="I771" s="160">
        <f>ROUND(AO66,0)</f>
        <v>297</v>
      </c>
      <c r="J771" s="160">
        <f>ROUND(AO67,0)</f>
        <v>11408</v>
      </c>
      <c r="K771" s="160">
        <f>ROUND(AO68,0)</f>
        <v>5215</v>
      </c>
      <c r="L771" s="160">
        <f>ROUND(AO70,0)</f>
        <v>0</v>
      </c>
      <c r="M771" s="160">
        <f>ROUND(AO71,0)</f>
        <v>245342</v>
      </c>
      <c r="N771" s="160">
        <f>ROUND(AO76,0)</f>
        <v>1009</v>
      </c>
      <c r="O771" s="160">
        <f>ROUND(AO74,0)</f>
        <v>324241</v>
      </c>
      <c r="P771" s="160">
        <f>IF(AO77&gt;0,ROUND(AO77,0),0)</f>
        <v>336</v>
      </c>
      <c r="Q771" s="160">
        <f>IF(AO78&gt;0,ROUND(AO78,0),0)</f>
        <v>210</v>
      </c>
      <c r="R771" s="160">
        <f>IF(AO79&gt;0,ROUND(AO79,0),0)</f>
        <v>743</v>
      </c>
      <c r="S771" s="160">
        <f>IF(AO80&gt;0,ROUND(AO80,0),0)</f>
        <v>2</v>
      </c>
      <c r="T771" s="221">
        <f>IF(AO81&gt;0,ROUND(AO81,2),0)</f>
        <v>0</v>
      </c>
      <c r="U771" s="160"/>
      <c r="X771" s="160"/>
      <c r="Y771" s="160"/>
      <c r="Z771" s="160">
        <f t="shared" si="21"/>
        <v>0</v>
      </c>
    </row>
    <row r="772" spans="1:26" ht="12.65" customHeight="1" x14ac:dyDescent="0.3">
      <c r="A772" s="160" t="str">
        <f>RIGHT($C$84,3)&amp;"*"&amp;RIGHT($C$83,4)&amp;"*"&amp;AP$55&amp;"*"&amp;"A"</f>
        <v>tal*023*7380*A</v>
      </c>
      <c r="B772" s="160">
        <f>ROUND(AP59,0)</f>
        <v>0</v>
      </c>
      <c r="C772" s="221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1">
        <f>IF(AP81&gt;0,ROUND(AP81,2),0)</f>
        <v>0</v>
      </c>
      <c r="U772" s="160"/>
      <c r="X772" s="160"/>
      <c r="Y772" s="160"/>
      <c r="Z772" s="160">
        <f t="shared" si="21"/>
        <v>153164</v>
      </c>
    </row>
    <row r="773" spans="1:26" ht="12.65" customHeight="1" x14ac:dyDescent="0.3">
      <c r="A773" s="160" t="str">
        <f>RIGHT($C$84,3)&amp;"*"&amp;RIGHT($C$83,4)&amp;"*"&amp;AQ$55&amp;"*"&amp;"A"</f>
        <v>tal*023*7390*A</v>
      </c>
      <c r="B773" s="160">
        <f>ROUND(AQ59,0)</f>
        <v>0</v>
      </c>
      <c r="C773" s="221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1">
        <f>IF(AQ81&gt;0,ROUND(AQ81,2),0)</f>
        <v>0</v>
      </c>
      <c r="U773" s="160"/>
      <c r="X773" s="160"/>
      <c r="Y773" s="160"/>
      <c r="Z773" s="160">
        <f t="shared" si="21"/>
        <v>0</v>
      </c>
    </row>
    <row r="774" spans="1:26" ht="12.65" customHeight="1" x14ac:dyDescent="0.3">
      <c r="A774" s="160" t="str">
        <f>RIGHT($C$84,3)&amp;"*"&amp;RIGHT($C$83,4)&amp;"*"&amp;AR$55&amp;"*"&amp;"A"</f>
        <v>tal*023*7400*A</v>
      </c>
      <c r="B774" s="160">
        <f>ROUND(AR59,0)</f>
        <v>0</v>
      </c>
      <c r="C774" s="221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1">
        <f>IF(AR81&gt;0,ROUND(AR81,2),0)</f>
        <v>0</v>
      </c>
      <c r="U774" s="160"/>
      <c r="X774" s="160"/>
      <c r="Y774" s="160"/>
      <c r="Z774" s="160">
        <f t="shared" si="21"/>
        <v>0</v>
      </c>
    </row>
    <row r="775" spans="1:26" ht="12.65" customHeight="1" x14ac:dyDescent="0.3">
      <c r="A775" s="160" t="str">
        <f>RIGHT($C$84,3)&amp;"*"&amp;RIGHT($C$83,4)&amp;"*"&amp;AS$55&amp;"*"&amp;"A"</f>
        <v>tal*023*7410*A</v>
      </c>
      <c r="B775" s="160">
        <f>ROUND(AS59,0)</f>
        <v>0</v>
      </c>
      <c r="C775" s="221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1">
        <f>IF(AS81&gt;0,ROUND(AS81,2),0)</f>
        <v>0</v>
      </c>
      <c r="U775" s="160"/>
      <c r="X775" s="160"/>
      <c r="Y775" s="160"/>
      <c r="Z775" s="160">
        <f t="shared" si="21"/>
        <v>0</v>
      </c>
    </row>
    <row r="776" spans="1:26" ht="12.65" customHeight="1" x14ac:dyDescent="0.3">
      <c r="A776" s="160" t="str">
        <f>RIGHT($C$84,3)&amp;"*"&amp;RIGHT($C$83,4)&amp;"*"&amp;AT$55&amp;"*"&amp;"A"</f>
        <v>tal*023*7420*A</v>
      </c>
      <c r="B776" s="160">
        <f>ROUND(AT59,0)</f>
        <v>0</v>
      </c>
      <c r="C776" s="221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1">
        <f>IF(AT81&gt;0,ROUND(AT81,2),0)</f>
        <v>0</v>
      </c>
      <c r="U776" s="160"/>
      <c r="X776" s="160"/>
      <c r="Y776" s="160"/>
      <c r="Z776" s="160">
        <f t="shared" si="21"/>
        <v>0</v>
      </c>
    </row>
    <row r="777" spans="1:26" ht="12.65" customHeight="1" x14ac:dyDescent="0.3">
      <c r="A777" s="160" t="str">
        <f>RIGHT($C$84,3)&amp;"*"&amp;RIGHT($C$83,4)&amp;"*"&amp;AU$55&amp;"*"&amp;"A"</f>
        <v>tal*023*7430*A</v>
      </c>
      <c r="B777" s="160">
        <f>ROUND(AU59,0)</f>
        <v>0</v>
      </c>
      <c r="C777" s="221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1">
        <f>IF(AU81&gt;0,ROUND(AU81,2),0)</f>
        <v>0</v>
      </c>
      <c r="U777" s="160"/>
      <c r="X777" s="160"/>
      <c r="Y777" s="160"/>
      <c r="Z777" s="160">
        <f t="shared" si="21"/>
        <v>0</v>
      </c>
    </row>
    <row r="778" spans="1:26" ht="12.65" customHeight="1" x14ac:dyDescent="0.3">
      <c r="A778" s="160" t="str">
        <f>RIGHT($C$84,3)&amp;"*"&amp;RIGHT($C$83,4)&amp;"*"&amp;AV$55&amp;"*"&amp;"A"</f>
        <v>tal*023*7490*A</v>
      </c>
      <c r="B778" s="160"/>
      <c r="C778" s="221">
        <f>ROUND(AV60,2)</f>
        <v>0</v>
      </c>
      <c r="D778" s="160">
        <f>ROUND(AV61,0)</f>
        <v>0</v>
      </c>
      <c r="E778" s="160">
        <f>ROUND(AV62,0)</f>
        <v>0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1">
        <f>IF(AV81&gt;0,ROUND(AV81,2),0)</f>
        <v>0</v>
      </c>
      <c r="U778" s="160"/>
      <c r="X778" s="160"/>
      <c r="Y778" s="160"/>
      <c r="Z778" s="160">
        <f t="shared" si="21"/>
        <v>0</v>
      </c>
    </row>
    <row r="779" spans="1:26" ht="12.65" customHeight="1" x14ac:dyDescent="0.3">
      <c r="A779" s="160" t="str">
        <f>RIGHT($C$84,3)&amp;"*"&amp;RIGHT($C$83,4)&amp;"*"&amp;AW$55&amp;"*"&amp;"A"</f>
        <v>tal*023*8200*A</v>
      </c>
      <c r="B779" s="160"/>
      <c r="C779" s="221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1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tal*023*8310*A</v>
      </c>
      <c r="B780" s="160"/>
      <c r="C780" s="221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1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tal*023*8320*A</v>
      </c>
      <c r="B781" s="160">
        <f>ROUND(AY59,0)</f>
        <v>3531</v>
      </c>
      <c r="C781" s="221">
        <f>ROUND(AY60,2)</f>
        <v>2.25</v>
      </c>
      <c r="D781" s="160">
        <f>ROUND(AY61,0)</f>
        <v>83959</v>
      </c>
      <c r="E781" s="160">
        <f>ROUND(AY62,0)</f>
        <v>16870</v>
      </c>
      <c r="F781" s="160">
        <f>ROUND(AY63,0)</f>
        <v>0</v>
      </c>
      <c r="G781" s="160">
        <f>ROUND(AY64,0)</f>
        <v>28409</v>
      </c>
      <c r="H781" s="160">
        <f>ROUND(AY65,0)</f>
        <v>0</v>
      </c>
      <c r="I781" s="160">
        <f>ROUND(AY66,0)</f>
        <v>698</v>
      </c>
      <c r="J781" s="160">
        <f>ROUND(AY67,0)</f>
        <v>29985</v>
      </c>
      <c r="K781" s="160">
        <f>ROUND(AY68,0)</f>
        <v>0</v>
      </c>
      <c r="L781" s="160">
        <f>ROUND(AY70,0)</f>
        <v>0</v>
      </c>
      <c r="M781" s="160">
        <f>ROUND(AY71,0)</f>
        <v>165211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1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tal*023*8330*A</v>
      </c>
      <c r="B782" s="160">
        <f>ROUND(AZ59,0)</f>
        <v>0</v>
      </c>
      <c r="C782" s="221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681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1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tal*023*8350*A</v>
      </c>
      <c r="B783" s="160">
        <f>ROUND(BA59,0)</f>
        <v>22790</v>
      </c>
      <c r="C783" s="221">
        <f>ROUND(BA60,2)</f>
        <v>0.59</v>
      </c>
      <c r="D783" s="160">
        <f>ROUND(BA61,0)</f>
        <v>20342</v>
      </c>
      <c r="E783" s="160">
        <f>ROUND(BA62,0)</f>
        <v>4087</v>
      </c>
      <c r="F783" s="160">
        <f>ROUND(BA63,0)</f>
        <v>0</v>
      </c>
      <c r="G783" s="160">
        <f>ROUND(BA64,0)</f>
        <v>3662</v>
      </c>
      <c r="H783" s="160">
        <f>ROUND(BA65,0)</f>
        <v>7093</v>
      </c>
      <c r="I783" s="160">
        <f>ROUND(BA66,0)</f>
        <v>0</v>
      </c>
      <c r="J783" s="160">
        <f>ROUND(BA67,0)</f>
        <v>17695</v>
      </c>
      <c r="K783" s="160">
        <f>ROUND(BA68,0)</f>
        <v>0</v>
      </c>
      <c r="L783" s="160">
        <f>ROUND(BA70,0)</f>
        <v>0</v>
      </c>
      <c r="M783" s="160">
        <f>ROUND(BA71,0)</f>
        <v>52879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1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tal*023*8360*A</v>
      </c>
      <c r="B784" s="160"/>
      <c r="C784" s="221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0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1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tal*023*8370*A</v>
      </c>
      <c r="B785" s="160"/>
      <c r="C785" s="221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1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tal*023*8420*A</v>
      </c>
      <c r="B786" s="160"/>
      <c r="C786" s="221">
        <f>ROUND(BD60,2)</f>
        <v>1</v>
      </c>
      <c r="D786" s="160">
        <f>ROUND(BD61,0)</f>
        <v>52498</v>
      </c>
      <c r="E786" s="160">
        <f>ROUND(BD62,0)</f>
        <v>10548</v>
      </c>
      <c r="F786" s="160">
        <f>ROUND(BD63,0)</f>
        <v>0</v>
      </c>
      <c r="G786" s="160">
        <f>ROUND(BD64,0)</f>
        <v>58667</v>
      </c>
      <c r="H786" s="160">
        <f>ROUND(BD65,0)</f>
        <v>0</v>
      </c>
      <c r="I786" s="160">
        <f>ROUND(BD66,0)</f>
        <v>0</v>
      </c>
      <c r="J786" s="160">
        <f>ROUND(BD67,0)</f>
        <v>0</v>
      </c>
      <c r="K786" s="160">
        <f>ROUND(BD68,0)</f>
        <v>0</v>
      </c>
      <c r="L786" s="160">
        <f>ROUND(BD70,0)</f>
        <v>0</v>
      </c>
      <c r="M786" s="160">
        <f>ROUND(BD71,0)</f>
        <v>142122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1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tal*023*8430*A</v>
      </c>
      <c r="B787" s="160">
        <f>ROUND(BE59,0)</f>
        <v>57491</v>
      </c>
      <c r="C787" s="221">
        <f>ROUND(BE60,2)</f>
        <v>2.78</v>
      </c>
      <c r="D787" s="160">
        <f>ROUND(BE61,0)</f>
        <v>165392</v>
      </c>
      <c r="E787" s="160">
        <f>ROUND(BE62,0)</f>
        <v>33232</v>
      </c>
      <c r="F787" s="160">
        <f>ROUND(BE63,0)</f>
        <v>0</v>
      </c>
      <c r="G787" s="160">
        <f>ROUND(BE64,0)</f>
        <v>3155</v>
      </c>
      <c r="H787" s="160">
        <f>ROUND(BE65,0)</f>
        <v>156650</v>
      </c>
      <c r="I787" s="160">
        <f>ROUND(BE66,0)</f>
        <v>5468</v>
      </c>
      <c r="J787" s="160">
        <f>ROUND(BE67,0)</f>
        <v>68981</v>
      </c>
      <c r="K787" s="160">
        <f>ROUND(BE68,0)</f>
        <v>1620</v>
      </c>
      <c r="L787" s="160">
        <f>ROUND(BE70,0)</f>
        <v>0</v>
      </c>
      <c r="M787" s="160">
        <f>ROUND(BE71,0)</f>
        <v>517420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1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tal*023*8460*A</v>
      </c>
      <c r="B788" s="160"/>
      <c r="C788" s="221">
        <f>ROUND(BF60,2)</f>
        <v>3.84</v>
      </c>
      <c r="D788" s="160">
        <f>ROUND(BF61,0)</f>
        <v>146635</v>
      </c>
      <c r="E788" s="160">
        <f>ROUND(BF62,0)</f>
        <v>29463</v>
      </c>
      <c r="F788" s="160">
        <f>ROUND(BF63,0)</f>
        <v>0</v>
      </c>
      <c r="G788" s="160">
        <f>ROUND(BF64,0)</f>
        <v>17229</v>
      </c>
      <c r="H788" s="160">
        <f>ROUND(BF65,0)</f>
        <v>0</v>
      </c>
      <c r="I788" s="160">
        <f>ROUND(BF66,0)</f>
        <v>0</v>
      </c>
      <c r="J788" s="160">
        <f>ROUND(BF67,0)</f>
        <v>4862</v>
      </c>
      <c r="K788" s="160">
        <f>ROUND(BF68,0)</f>
        <v>0</v>
      </c>
      <c r="L788" s="160">
        <f>ROUND(BF70,0)</f>
        <v>0</v>
      </c>
      <c r="M788" s="160">
        <f>ROUND(BF71,0)</f>
        <v>198189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1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tal*023*8470*A</v>
      </c>
      <c r="B789" s="160"/>
      <c r="C789" s="221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1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tal*023*8480*A</v>
      </c>
      <c r="B790" s="160"/>
      <c r="C790" s="221">
        <f>ROUND(BH60,2)</f>
        <v>3.46</v>
      </c>
      <c r="D790" s="160">
        <f>ROUND(BH61,0)</f>
        <v>243425</v>
      </c>
      <c r="E790" s="160">
        <f>ROUND(BH62,0)</f>
        <v>48911</v>
      </c>
      <c r="F790" s="160">
        <f>ROUND(BH63,0)</f>
        <v>0</v>
      </c>
      <c r="G790" s="160">
        <f>ROUND(BH64,0)</f>
        <v>12993</v>
      </c>
      <c r="H790" s="160">
        <f>ROUND(BH65,0)</f>
        <v>8533</v>
      </c>
      <c r="I790" s="160">
        <f>ROUND(BH66,0)</f>
        <v>171602</v>
      </c>
      <c r="J790" s="160">
        <f>ROUND(BH67,0)</f>
        <v>8186</v>
      </c>
      <c r="K790" s="160">
        <f>ROUND(BH68,0)</f>
        <v>5919</v>
      </c>
      <c r="L790" s="160">
        <f>ROUND(BH70,0)</f>
        <v>0</v>
      </c>
      <c r="M790" s="160">
        <f>ROUND(BH71,0)</f>
        <v>688617</v>
      </c>
      <c r="N790" s="160"/>
      <c r="O790" s="160"/>
      <c r="P790" s="160">
        <f>IF(BH77&gt;0,ROUND(BH77,0),0)</f>
        <v>0</v>
      </c>
      <c r="Q790" s="160">
        <f>IF(BH78&gt;0,ROUND(BH78,0),0)</f>
        <v>7</v>
      </c>
      <c r="R790" s="160">
        <f>IF(BH79&gt;0,ROUND(BH79,0),0)</f>
        <v>0</v>
      </c>
      <c r="S790" s="160">
        <f>IF(BH80&gt;0,ROUND(BH80,0),0)</f>
        <v>0</v>
      </c>
      <c r="T790" s="221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tal*023*8490*A</v>
      </c>
      <c r="B791" s="160"/>
      <c r="C791" s="221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1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tal*023*8510*A</v>
      </c>
      <c r="B792" s="160"/>
      <c r="C792" s="221">
        <f>ROUND(BJ60,2)</f>
        <v>2.98</v>
      </c>
      <c r="D792" s="160">
        <f>ROUND(BJ61,0)</f>
        <v>312942</v>
      </c>
      <c r="E792" s="160">
        <f>ROUND(BJ62,0)</f>
        <v>62880</v>
      </c>
      <c r="F792" s="160">
        <f>ROUND(BJ63,0)</f>
        <v>0</v>
      </c>
      <c r="G792" s="160">
        <f>ROUND(BJ64,0)</f>
        <v>1330</v>
      </c>
      <c r="H792" s="160">
        <f>ROUND(BJ65,0)</f>
        <v>0</v>
      </c>
      <c r="I792" s="160">
        <f>ROUND(BJ66,0)</f>
        <v>121565</v>
      </c>
      <c r="J792" s="160">
        <f>ROUND(BJ67,0)</f>
        <v>0</v>
      </c>
      <c r="K792" s="160">
        <f>ROUND(BJ68,0)</f>
        <v>0</v>
      </c>
      <c r="L792" s="160">
        <f>ROUND(BJ70,0)</f>
        <v>0</v>
      </c>
      <c r="M792" s="160">
        <f>ROUND(BJ71,0)</f>
        <v>522266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1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tal*023*8530*A</v>
      </c>
      <c r="B793" s="160"/>
      <c r="C793" s="221">
        <f>ROUND(BK60,2)</f>
        <v>4.9400000000000004</v>
      </c>
      <c r="D793" s="160">
        <f>ROUND(BK61,0)</f>
        <v>223427</v>
      </c>
      <c r="E793" s="160">
        <f>ROUND(BK62,0)</f>
        <v>44893</v>
      </c>
      <c r="F793" s="160">
        <f>ROUND(BK63,0)</f>
        <v>0</v>
      </c>
      <c r="G793" s="160">
        <f>ROUND(BK64,0)</f>
        <v>4676</v>
      </c>
      <c r="H793" s="160">
        <f>ROUND(BK65,0)</f>
        <v>0</v>
      </c>
      <c r="I793" s="160">
        <f>ROUND(BK66,0)</f>
        <v>201412</v>
      </c>
      <c r="J793" s="160">
        <f>ROUND(BK67,0)</f>
        <v>14540</v>
      </c>
      <c r="K793" s="160">
        <f>ROUND(BK68,0)</f>
        <v>2390</v>
      </c>
      <c r="L793" s="160">
        <f>ROUND(BK70,0)</f>
        <v>0</v>
      </c>
      <c r="M793" s="160">
        <f>ROUND(BK71,0)</f>
        <v>491360</v>
      </c>
      <c r="N793" s="160"/>
      <c r="O793" s="160"/>
      <c r="P793" s="160">
        <f>IF(BK77&gt;0,ROUND(BK77,0),0)</f>
        <v>0</v>
      </c>
      <c r="Q793" s="160">
        <f>IF(BK78&gt;0,ROUND(BK78,0),0)</f>
        <v>105</v>
      </c>
      <c r="R793" s="160">
        <f>IF(BK79&gt;0,ROUND(BK79,0),0)</f>
        <v>0</v>
      </c>
      <c r="S793" s="160">
        <f>IF(BK80&gt;0,ROUND(BK80,0),0)</f>
        <v>0</v>
      </c>
      <c r="T793" s="221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tal*023*8560*A</v>
      </c>
      <c r="B794" s="160"/>
      <c r="C794" s="221">
        <f>ROUND(BL60,2)</f>
        <v>3.19</v>
      </c>
      <c r="D794" s="160">
        <f>ROUND(BL61,0)</f>
        <v>113132</v>
      </c>
      <c r="E794" s="160">
        <f>ROUND(BL62,0)</f>
        <v>22732</v>
      </c>
      <c r="F794" s="160">
        <f>ROUND(BL63,0)</f>
        <v>0</v>
      </c>
      <c r="G794" s="160">
        <f>ROUND(BL64,0)</f>
        <v>1112</v>
      </c>
      <c r="H794" s="160">
        <f>ROUND(BL65,0)</f>
        <v>0</v>
      </c>
      <c r="I794" s="160">
        <f>ROUND(BL66,0)</f>
        <v>0</v>
      </c>
      <c r="J794" s="160">
        <f>ROUND(BL67,0)</f>
        <v>8944</v>
      </c>
      <c r="K794" s="160">
        <f>ROUND(BL68,0)</f>
        <v>613</v>
      </c>
      <c r="L794" s="160">
        <f>ROUND(BL70,0)</f>
        <v>0</v>
      </c>
      <c r="M794" s="160">
        <f>ROUND(BL71,0)</f>
        <v>146533</v>
      </c>
      <c r="N794" s="160"/>
      <c r="O794" s="160"/>
      <c r="P794" s="160">
        <f>IF(BL77&gt;0,ROUND(BL77,0),0)</f>
        <v>0</v>
      </c>
      <c r="Q794" s="160">
        <f>IF(BL78&gt;0,ROUND(BL78,0),0)</f>
        <v>160</v>
      </c>
      <c r="R794" s="160">
        <f>IF(BL79&gt;0,ROUND(BL79,0),0)</f>
        <v>0</v>
      </c>
      <c r="S794" s="160">
        <f>IF(BL80&gt;0,ROUND(BL80,0),0)</f>
        <v>0</v>
      </c>
      <c r="T794" s="221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tal*023*8590*A</v>
      </c>
      <c r="B795" s="160"/>
      <c r="C795" s="221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1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tal*023*8610*A</v>
      </c>
      <c r="B796" s="160"/>
      <c r="C796" s="221">
        <f>ROUND(BN60,2)</f>
        <v>3.27</v>
      </c>
      <c r="D796" s="160">
        <f>ROUND(BN61,0)</f>
        <v>341764</v>
      </c>
      <c r="E796" s="160">
        <f>ROUND(BN62,0)</f>
        <v>68671</v>
      </c>
      <c r="F796" s="160">
        <f>ROUND(BN63,0)</f>
        <v>0</v>
      </c>
      <c r="G796" s="160">
        <f>ROUND(BN64,0)</f>
        <v>6852</v>
      </c>
      <c r="H796" s="160">
        <f>ROUND(BN65,0)</f>
        <v>20792</v>
      </c>
      <c r="I796" s="160">
        <f>ROUND(BN66,0)</f>
        <v>49822</v>
      </c>
      <c r="J796" s="160">
        <f>ROUND(BN67,0)</f>
        <v>87886</v>
      </c>
      <c r="K796" s="160">
        <f>ROUND(BN68,0)</f>
        <v>12602</v>
      </c>
      <c r="L796" s="160">
        <f>ROUND(BN70,0)</f>
        <v>0</v>
      </c>
      <c r="M796" s="160">
        <f>ROUND(BN71,0)</f>
        <v>624754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1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tal*023*8620*A</v>
      </c>
      <c r="B797" s="160"/>
      <c r="C797" s="221">
        <f>ROUND(BO60,2)</f>
        <v>0.03</v>
      </c>
      <c r="D797" s="160">
        <f>ROUND(BO61,0)</f>
        <v>4276</v>
      </c>
      <c r="E797" s="160">
        <f>ROUND(BO62,0)</f>
        <v>859</v>
      </c>
      <c r="F797" s="160">
        <f>ROUND(BO63,0)</f>
        <v>0</v>
      </c>
      <c r="G797" s="160">
        <f>ROUND(BO64,0)</f>
        <v>1764</v>
      </c>
      <c r="H797" s="160">
        <f>ROUND(BO65,0)</f>
        <v>0</v>
      </c>
      <c r="I797" s="160">
        <f>ROUND(BO66,0)</f>
        <v>709</v>
      </c>
      <c r="J797" s="160">
        <f>ROUND(BO67,0)</f>
        <v>0</v>
      </c>
      <c r="K797" s="160">
        <f>ROUND(BO68,0)</f>
        <v>0</v>
      </c>
      <c r="L797" s="160">
        <f>ROUND(BO70,0)</f>
        <v>0</v>
      </c>
      <c r="M797" s="160">
        <f>ROUND(BO71,0)</f>
        <v>7608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1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tal*023*8630*A</v>
      </c>
      <c r="B798" s="160"/>
      <c r="C798" s="221">
        <f>ROUND(BP60,2)</f>
        <v>0.99</v>
      </c>
      <c r="D798" s="160">
        <f>ROUND(BP61,0)</f>
        <v>80440</v>
      </c>
      <c r="E798" s="160">
        <f>ROUND(BP62,0)</f>
        <v>16163</v>
      </c>
      <c r="F798" s="160">
        <f>ROUND(BP63,0)</f>
        <v>0</v>
      </c>
      <c r="G798" s="160">
        <f>ROUND(BP64,0)</f>
        <v>1184</v>
      </c>
      <c r="H798" s="160">
        <f>ROUND(BP65,0)</f>
        <v>0</v>
      </c>
      <c r="I798" s="160">
        <f>ROUND(BP66,0)</f>
        <v>419</v>
      </c>
      <c r="J798" s="160">
        <f>ROUND(BP67,0)</f>
        <v>0</v>
      </c>
      <c r="K798" s="160">
        <f>ROUND(BP68,0)</f>
        <v>0</v>
      </c>
      <c r="L798" s="160">
        <f>ROUND(BP70,0)</f>
        <v>0</v>
      </c>
      <c r="M798" s="160">
        <f>ROUND(BP71,0)</f>
        <v>156494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1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tal*023*8640*A</v>
      </c>
      <c r="B799" s="160"/>
      <c r="C799" s="221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1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tal*023*8650*A</v>
      </c>
      <c r="B800" s="160"/>
      <c r="C800" s="221">
        <f>ROUND(BR60,2)</f>
        <v>1.77</v>
      </c>
      <c r="D800" s="160">
        <f>ROUND(BR61,0)</f>
        <v>149978</v>
      </c>
      <c r="E800" s="160">
        <f>ROUND(BR62,0)</f>
        <v>30135</v>
      </c>
      <c r="F800" s="160">
        <f>ROUND(BR63,0)</f>
        <v>0</v>
      </c>
      <c r="G800" s="160">
        <f>ROUND(BR64,0)</f>
        <v>216</v>
      </c>
      <c r="H800" s="160">
        <f>ROUND(BR65,0)</f>
        <v>0</v>
      </c>
      <c r="I800" s="160">
        <f>ROUND(BR66,0)</f>
        <v>4893</v>
      </c>
      <c r="J800" s="160">
        <f>ROUND(BR67,0)</f>
        <v>20827</v>
      </c>
      <c r="K800" s="160">
        <f>ROUND(BR68,0)</f>
        <v>0</v>
      </c>
      <c r="L800" s="160">
        <f>ROUND(BR70,0)</f>
        <v>0</v>
      </c>
      <c r="M800" s="160">
        <f>ROUND(BR71,0)</f>
        <v>212945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1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tal*023*8660*A</v>
      </c>
      <c r="B801" s="160"/>
      <c r="C801" s="221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1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tal*023*8670*A</v>
      </c>
      <c r="B802" s="160"/>
      <c r="C802" s="221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1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tal*023*8680*A</v>
      </c>
      <c r="B803" s="160"/>
      <c r="C803" s="221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1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tal*023*8690*A</v>
      </c>
      <c r="B804" s="160"/>
      <c r="C804" s="221">
        <f>ROUND(BV60,2)</f>
        <v>3.66</v>
      </c>
      <c r="D804" s="160">
        <f>ROUND(BV61,0)</f>
        <v>196886</v>
      </c>
      <c r="E804" s="160">
        <f>ROUND(BV62,0)</f>
        <v>39560</v>
      </c>
      <c r="F804" s="160">
        <f>ROUND(BV63,0)</f>
        <v>0</v>
      </c>
      <c r="G804" s="160">
        <f>ROUND(BV64,0)</f>
        <v>809</v>
      </c>
      <c r="H804" s="160">
        <f>ROUND(BV65,0)</f>
        <v>0</v>
      </c>
      <c r="I804" s="160">
        <f>ROUND(BV66,0)</f>
        <v>8348</v>
      </c>
      <c r="J804" s="160">
        <f>ROUND(BV67,0)</f>
        <v>18079</v>
      </c>
      <c r="K804" s="160">
        <f>ROUND(BV68,0)</f>
        <v>1802</v>
      </c>
      <c r="L804" s="160">
        <f>ROUND(BV70,0)</f>
        <v>0</v>
      </c>
      <c r="M804" s="160">
        <f>ROUND(BV71,0)</f>
        <v>286645</v>
      </c>
      <c r="N804" s="160"/>
      <c r="O804" s="160"/>
      <c r="P804" s="160">
        <f>IF(BV77&gt;0,ROUND(BV77,0),0)</f>
        <v>0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1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tal*023*8700*A</v>
      </c>
      <c r="B805" s="160"/>
      <c r="C805" s="221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1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tal*023*8710*A</v>
      </c>
      <c r="B806" s="160"/>
      <c r="C806" s="221">
        <f>ROUND(BX60,2)</f>
        <v>1.98</v>
      </c>
      <c r="D806" s="160">
        <f>ROUND(BX61,0)</f>
        <v>156511</v>
      </c>
      <c r="E806" s="160">
        <f>ROUND(BX62,0)</f>
        <v>31448</v>
      </c>
      <c r="F806" s="160">
        <f>ROUND(BX63,0)</f>
        <v>0</v>
      </c>
      <c r="G806" s="160">
        <f>ROUND(BX64,0)</f>
        <v>452</v>
      </c>
      <c r="H806" s="160">
        <f>ROUND(BX65,0)</f>
        <v>0</v>
      </c>
      <c r="I806" s="160">
        <f>ROUND(BX66,0)</f>
        <v>13783</v>
      </c>
      <c r="J806" s="160">
        <f>ROUND(BX67,0)</f>
        <v>0</v>
      </c>
      <c r="K806" s="160">
        <f>ROUND(BX68,0)</f>
        <v>0</v>
      </c>
      <c r="L806" s="160">
        <f>ROUND(BX70,0)</f>
        <v>0</v>
      </c>
      <c r="M806" s="160">
        <f>ROUND(BX71,0)</f>
        <v>224195</v>
      </c>
      <c r="N806" s="160"/>
      <c r="O806" s="160"/>
      <c r="P806" s="160">
        <f>IF(BX77&gt;0,ROUND(BX77,0),0)</f>
        <v>0</v>
      </c>
      <c r="Q806" s="160">
        <f>IF(BX78&gt;0,ROUND(BX78,0),0)</f>
        <v>56</v>
      </c>
      <c r="R806" s="160">
        <f>IF(BX79&gt;0,ROUND(BX79,0),0)</f>
        <v>0</v>
      </c>
      <c r="S806" s="160">
        <f>IF(BX80&gt;0,ROUND(BX80,0),0)</f>
        <v>0</v>
      </c>
      <c r="T806" s="221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tal*023*8720*A</v>
      </c>
      <c r="B807" s="160"/>
      <c r="C807" s="221">
        <f>ROUND(BY60,2)</f>
        <v>3.25</v>
      </c>
      <c r="D807" s="160">
        <f>ROUND(BY61,0)</f>
        <v>275471</v>
      </c>
      <c r="E807" s="160">
        <f>ROUND(BY62,0)</f>
        <v>55351</v>
      </c>
      <c r="F807" s="160">
        <f>ROUND(BY63,0)</f>
        <v>0</v>
      </c>
      <c r="G807" s="160">
        <f>ROUND(BY64,0)</f>
        <v>18841</v>
      </c>
      <c r="H807" s="160">
        <f>ROUND(BY65,0)</f>
        <v>0</v>
      </c>
      <c r="I807" s="160">
        <f>ROUND(BY66,0)</f>
        <v>11984</v>
      </c>
      <c r="J807" s="160">
        <f>ROUND(BY67,0)</f>
        <v>4127</v>
      </c>
      <c r="K807" s="160">
        <f>ROUND(BY68,0)</f>
        <v>0</v>
      </c>
      <c r="L807" s="160">
        <f>ROUND(BY70,0)</f>
        <v>0</v>
      </c>
      <c r="M807" s="160">
        <f>ROUND(BY71,0)</f>
        <v>366814</v>
      </c>
      <c r="N807" s="160"/>
      <c r="O807" s="160"/>
      <c r="P807" s="160">
        <f>IF(BY77&gt;0,ROUND(BY77,0),0)</f>
        <v>0</v>
      </c>
      <c r="Q807" s="160">
        <f>IF(BY78&gt;0,ROUND(BY78,0),0)</f>
        <v>89</v>
      </c>
      <c r="R807" s="160">
        <f>IF(BY79&gt;0,ROUND(BY79,0),0)</f>
        <v>0</v>
      </c>
      <c r="S807" s="160">
        <f>IF(BY80&gt;0,ROUND(BY80,0),0)</f>
        <v>0</v>
      </c>
      <c r="T807" s="221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tal*023*8730*A</v>
      </c>
      <c r="B808" s="160"/>
      <c r="C808" s="221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1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tal*023*8740*A</v>
      </c>
      <c r="B809" s="160"/>
      <c r="C809" s="221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1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tal*023*8770*A</v>
      </c>
      <c r="B810" s="160"/>
      <c r="C810" s="221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>
        <f>ROUND(CB67,0)</f>
        <v>0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1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tal*023*8790*A</v>
      </c>
      <c r="B811" s="160"/>
      <c r="C811" s="221">
        <f>ROUND(CC60,2)</f>
        <v>0</v>
      </c>
      <c r="D811" s="160">
        <f>ROUND(CC61,0)</f>
        <v>0</v>
      </c>
      <c r="E811" s="160">
        <f>ROUND(CC62,0)</f>
        <v>0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1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tal*023*9000*A</v>
      </c>
      <c r="B812" s="160"/>
      <c r="C812" s="222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2"/>
      <c r="U812" s="160">
        <f>ROUND(CD70,0)</f>
        <v>0</v>
      </c>
      <c r="V812" s="1">
        <f>ROUND(CD69,0)</f>
        <v>313559</v>
      </c>
      <c r="W812" s="1">
        <f>ROUND(CD71,0)</f>
        <v>313559</v>
      </c>
      <c r="X812" s="160">
        <f>ROUND(CE73,0)</f>
        <v>3296625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4">
        <f t="shared" ref="C814:K814" si="22">SUM(C733:C812)</f>
        <v>87.949999999999989</v>
      </c>
      <c r="D814" s="1">
        <f t="shared" si="22"/>
        <v>6866714</v>
      </c>
      <c r="E814" s="1">
        <f t="shared" si="22"/>
        <v>1379731</v>
      </c>
      <c r="F814" s="1">
        <f t="shared" si="22"/>
        <v>2991799</v>
      </c>
      <c r="G814" s="1">
        <f t="shared" si="22"/>
        <v>1084306</v>
      </c>
      <c r="H814" s="1">
        <f t="shared" si="22"/>
        <v>197621</v>
      </c>
      <c r="I814" s="1">
        <f t="shared" si="22"/>
        <v>1053671</v>
      </c>
      <c r="J814" s="1">
        <f t="shared" si="22"/>
        <v>650026</v>
      </c>
      <c r="K814" s="1">
        <f t="shared" si="22"/>
        <v>181489</v>
      </c>
      <c r="L814" s="1">
        <f>SUM(L733:L812)+SUM(U733:U812)</f>
        <v>0</v>
      </c>
      <c r="M814" s="1">
        <f>SUM(M733:M812)+SUM(W733:W812)</f>
        <v>15509663</v>
      </c>
      <c r="N814" s="1">
        <f t="shared" ref="N814:Z814" si="23">SUM(N733:N812)</f>
        <v>32363</v>
      </c>
      <c r="O814" s="1">
        <f t="shared" si="23"/>
        <v>15507694</v>
      </c>
      <c r="P814" s="1">
        <f t="shared" si="23"/>
        <v>3531</v>
      </c>
      <c r="Q814" s="1">
        <f t="shared" si="23"/>
        <v>6440</v>
      </c>
      <c r="R814" s="1">
        <f t="shared" si="23"/>
        <v>22790</v>
      </c>
      <c r="S814" s="1">
        <f t="shared" si="23"/>
        <v>25</v>
      </c>
      <c r="T814" s="204">
        <f t="shared" si="23"/>
        <v>0</v>
      </c>
      <c r="U814" s="1">
        <f t="shared" si="23"/>
        <v>0</v>
      </c>
      <c r="V814" s="1">
        <f t="shared" si="23"/>
        <v>313559</v>
      </c>
      <c r="W814" s="1">
        <f t="shared" si="23"/>
        <v>313559</v>
      </c>
      <c r="X814" s="1">
        <f t="shared" si="23"/>
        <v>3296625</v>
      </c>
      <c r="Y814" s="1">
        <f t="shared" si="23"/>
        <v>0</v>
      </c>
      <c r="Z814" s="1">
        <f t="shared" si="23"/>
        <v>5117611</v>
      </c>
    </row>
    <row r="815" spans="1:26" ht="12.65" customHeight="1" x14ac:dyDescent="0.3">
      <c r="B815" s="1" t="s">
        <v>1005</v>
      </c>
      <c r="C815" s="204">
        <f>CE60</f>
        <v>87.949999999999989</v>
      </c>
      <c r="D815" s="1">
        <f>CE61</f>
        <v>6866714</v>
      </c>
      <c r="E815" s="1">
        <f>CE62</f>
        <v>1379731</v>
      </c>
      <c r="F815" s="1">
        <f>CE63</f>
        <v>2991799</v>
      </c>
      <c r="G815" s="1">
        <f>CE64</f>
        <v>1084306</v>
      </c>
      <c r="H815" s="185">
        <f>CE65</f>
        <v>197621</v>
      </c>
      <c r="I815" s="185">
        <f>CE66</f>
        <v>1053671</v>
      </c>
      <c r="J815" s="185">
        <f>CE67</f>
        <v>650026</v>
      </c>
      <c r="K815" s="185">
        <f>CE68</f>
        <v>181489</v>
      </c>
      <c r="L815" s="185">
        <f>CE70</f>
        <v>0</v>
      </c>
      <c r="M815" s="185">
        <f>CE71</f>
        <v>15509663</v>
      </c>
      <c r="N815" s="1">
        <f>CE76</f>
        <v>57491</v>
      </c>
      <c r="O815" s="1">
        <f>CE74</f>
        <v>15507694</v>
      </c>
      <c r="P815" s="1">
        <f>CE77</f>
        <v>3531</v>
      </c>
      <c r="Q815" s="1">
        <f>CE78</f>
        <v>6440</v>
      </c>
      <c r="R815" s="1">
        <f>CE79</f>
        <v>22790</v>
      </c>
      <c r="S815" s="1">
        <f>CE80</f>
        <v>25.18</v>
      </c>
      <c r="T815" s="204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5117611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6866714</v>
      </c>
      <c r="G816" s="185">
        <f>C379</f>
        <v>1379732</v>
      </c>
      <c r="H816" s="185">
        <f>C380</f>
        <v>2991799</v>
      </c>
      <c r="I816" s="185">
        <f>C381</f>
        <v>1084306</v>
      </c>
      <c r="J816" s="185">
        <f>C382</f>
        <v>197621</v>
      </c>
      <c r="K816" s="185">
        <f>C383</f>
        <v>1053671</v>
      </c>
      <c r="L816" s="185">
        <f>C384+C385+C386+C388</f>
        <v>1073777</v>
      </c>
      <c r="M816" s="185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2022-10-17T19:52:43Z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000000C7PM20220611145535.xlsx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2022-10-17T19:46:04Z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37d76448-fe6b-459f-86ca-c64f566fa00c</vt:lpwstr>
  </property>
  <property fmtid="{D5CDD505-2E9C-101B-9397-08002B2CF9AE}" pid="11" name="MSIP_Label_1520fa42-cf58-4c22-8b93-58cf1d3bd1cb_ContentBits">
    <vt:lpwstr>0</vt:lpwstr>
  </property>
</Properties>
</file>